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10" activeTab="0"/>
  </bookViews>
  <sheets>
    <sheet name="План" sheetId="1" r:id="rId1"/>
  </sheets>
  <definedNames>
    <definedName name="_xlnm.Print_Titles" localSheetId="0">'План'!$11:$13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156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Деньги с учетом ремонтов трубопроводов и промывки, опрессовки тепловых сетей</t>
        </r>
      </text>
    </comment>
    <comment ref="F157" authorId="0">
      <text>
        <r>
          <rPr>
            <b/>
            <sz val="14"/>
            <rFont val="Tahoma"/>
            <family val="2"/>
          </rPr>
          <t>*:</t>
        </r>
        <r>
          <rPr>
            <sz val="14"/>
            <rFont val="Tahoma"/>
            <family val="2"/>
          </rPr>
          <t xml:space="preserve">
Деньги с учетом ремонтов трубопроводов и промывки, опрессовки тепловых сетей</t>
        </r>
      </text>
    </comment>
  </commentList>
</comments>
</file>

<file path=xl/sharedStrings.xml><?xml version="1.0" encoding="utf-8"?>
<sst xmlns="http://schemas.openxmlformats.org/spreadsheetml/2006/main" count="781" uniqueCount="271">
  <si>
    <t>№ п.п.</t>
  </si>
  <si>
    <t>шт.</t>
  </si>
  <si>
    <t>Создание аварийного запаса материалов и оборудования для работы в ОЗП</t>
  </si>
  <si>
    <t>УО</t>
  </si>
  <si>
    <t>компл.</t>
  </si>
  <si>
    <t>зд.</t>
  </si>
  <si>
    <t>План мероприятий</t>
  </si>
  <si>
    <t>Ремонт теплофикационной установки</t>
  </si>
  <si>
    <t>средства предприятия</t>
  </si>
  <si>
    <t>прочие</t>
  </si>
  <si>
    <t>СМУП ЖКХ "Горвик"</t>
  </si>
  <si>
    <t>-</t>
  </si>
  <si>
    <t>Оформление актов и паспортов готовности котельных и тепловых сетей к отопительному периоду.</t>
  </si>
  <si>
    <t xml:space="preserve">Остекление, всего: </t>
  </si>
  <si>
    <t>Ремонт кровли зданий, всего:</t>
  </si>
  <si>
    <t>Финансовые средства для формирования аварийного запаса материалов и оборудования, всего:</t>
  </si>
  <si>
    <t>3.1</t>
  </si>
  <si>
    <t>3.2</t>
  </si>
  <si>
    <t>Подготовка сезонной техники, всего:</t>
  </si>
  <si>
    <t>СМУП "Белое Озеро"</t>
  </si>
  <si>
    <t>Срок исполнения</t>
  </si>
  <si>
    <t>по отдельному плану</t>
  </si>
  <si>
    <t xml:space="preserve"> Ремонт и утепление ограждающих конструкций,всего: </t>
  </si>
  <si>
    <t>ед.</t>
  </si>
  <si>
    <t>Подготовка систем водопровода и канализации, всего:</t>
  </si>
  <si>
    <t>Раздел I. Подготовка зданий</t>
  </si>
  <si>
    <t>1.1</t>
  </si>
  <si>
    <t>1.2</t>
  </si>
  <si>
    <t>Заготовка песка, всего:</t>
  </si>
  <si>
    <t>Подготовка, промывка, опрессовка тепловых сетей</t>
  </si>
  <si>
    <t>Подготовка очистных сооружений водопровода</t>
  </si>
  <si>
    <t>устр неиспр</t>
  </si>
  <si>
    <t>мб</t>
  </si>
  <si>
    <t>ср.предпр</t>
  </si>
  <si>
    <t>обл.бюджет</t>
  </si>
  <si>
    <t>1.3</t>
  </si>
  <si>
    <t>1.4</t>
  </si>
  <si>
    <t>1.5</t>
  </si>
  <si>
    <t>1.6</t>
  </si>
  <si>
    <t>1.7</t>
  </si>
  <si>
    <t>1.8</t>
  </si>
  <si>
    <t xml:space="preserve">Создание аварийного запаса материалов и оборудования для работы в ОЗП </t>
  </si>
  <si>
    <t>Учреждения бюджетной сферы</t>
  </si>
  <si>
    <t>Предприятия жилищно-коммунального комплекса</t>
  </si>
  <si>
    <t>4.1</t>
  </si>
  <si>
    <t>4.2</t>
  </si>
  <si>
    <t>4.3</t>
  </si>
  <si>
    <t>5.1</t>
  </si>
  <si>
    <t>6.1</t>
  </si>
  <si>
    <t>Объем работ</t>
  </si>
  <si>
    <t>Подготовка систем отопления, всего:</t>
  </si>
  <si>
    <t>Ревизия и подготовка теплового узла (ИТП), всего:</t>
  </si>
  <si>
    <t>в т.ч.:         УО</t>
  </si>
  <si>
    <t>работ, мероприятий</t>
  </si>
  <si>
    <t>СМУП "Белое озеро"</t>
  </si>
  <si>
    <t>Герметизация швов, всего по жилищному фонду:</t>
  </si>
  <si>
    <t>Подготовка систем водопровода и канализации, всего по жилищному фонду:</t>
  </si>
  <si>
    <t>в т.ч.:    Комитет ЖКХ, ТиС</t>
  </si>
  <si>
    <t>Подготовка ВРУ, всего по жилищному фонду:</t>
  </si>
  <si>
    <t xml:space="preserve">местный бюджет </t>
  </si>
  <si>
    <t>Проверка наличия и целостности запорных устройств на ГРУ</t>
  </si>
  <si>
    <t>Проверка изолирующих фланцевых соединений</t>
  </si>
  <si>
    <t>Наименование работ, мероприятий</t>
  </si>
  <si>
    <t>в т.ч. СМУП "Белое Озеро"</t>
  </si>
  <si>
    <t>Ремонт тепловых насосных станций</t>
  </si>
  <si>
    <t xml:space="preserve">Создание запаса топлива на начало отопительного периода, всего </t>
  </si>
  <si>
    <t>Средства предприятия</t>
  </si>
  <si>
    <t>3.3</t>
  </si>
  <si>
    <t xml:space="preserve">Ревизия: </t>
  </si>
  <si>
    <t xml:space="preserve">запорной арматуры на вводах в дом </t>
  </si>
  <si>
    <t>ТСЖ "Лебедева, 10"</t>
  </si>
  <si>
    <t>Раздел II. Подготовка наружных инженерных сетей</t>
  </si>
  <si>
    <t>2.1</t>
  </si>
  <si>
    <t>2.2</t>
  </si>
  <si>
    <t>2.4</t>
  </si>
  <si>
    <t>Подготовка отопительных котельных, всего:</t>
  </si>
  <si>
    <t>акты</t>
  </si>
  <si>
    <t>паспорта</t>
  </si>
  <si>
    <t xml:space="preserve">Подготовка водопроводных сетей </t>
  </si>
  <si>
    <t>Подготовка канализационных сетей</t>
  </si>
  <si>
    <t>СМУП "Горсвет"</t>
  </si>
  <si>
    <t xml:space="preserve">Ремонт и утепление ограждающих конструкций </t>
  </si>
  <si>
    <t>Подготовка очистных сооружений канализации</t>
  </si>
  <si>
    <t>Подготовка насосных станций водопровода</t>
  </si>
  <si>
    <t>Ремонт вводов подземных газопроводов</t>
  </si>
  <si>
    <t>Подготовка паспорта готовности газового хозяйства к работе в зимних условиях</t>
  </si>
  <si>
    <t>паспорт</t>
  </si>
  <si>
    <t>Проверка технической готовности газопроводов</t>
  </si>
  <si>
    <t>Подготовка канализационных насосных станций</t>
  </si>
  <si>
    <t>Подготовка сетей наружного освещения</t>
  </si>
  <si>
    <t>в т.ч.:       УО</t>
  </si>
  <si>
    <t xml:space="preserve"> УО</t>
  </si>
  <si>
    <t xml:space="preserve">Ремонт, замена кабельных линий </t>
  </si>
  <si>
    <t>ГРУ с проверкой герметичности соединений и настройкой арматуры</t>
  </si>
  <si>
    <t>2.3</t>
  </si>
  <si>
    <t>Подготовка ВРУ, всего:</t>
  </si>
  <si>
    <t>3.6</t>
  </si>
  <si>
    <t>физические показатели</t>
  </si>
  <si>
    <t>СМУП ЖКХ "ГОРВИК"</t>
  </si>
  <si>
    <t>2.1.1</t>
  </si>
  <si>
    <t>2.1.2</t>
  </si>
  <si>
    <t>Подготовка тепловых сетей</t>
  </si>
  <si>
    <t>Подготовка водопроводных сетей</t>
  </si>
  <si>
    <t>Раздел III. Подготовка к зимнему содержанию дорог</t>
  </si>
  <si>
    <t>Раздел IV. Подготовка котельных и тепловых сетей</t>
  </si>
  <si>
    <t>Раздел V.Создание аварийных запасов материалов и оборудования</t>
  </si>
  <si>
    <t>Раздел I. Подготовка объектов управлений к работе в зимних условиях</t>
  </si>
  <si>
    <t>ООО "ЖКХ Север"</t>
  </si>
  <si>
    <t>ООО "ЖКХ Норд"</t>
  </si>
  <si>
    <t>Восстановление изношенных верхних слоев асфальтобетонных покрытий на отдельных участках автомобильных дорог</t>
  </si>
  <si>
    <t xml:space="preserve">Восстановление  опор </t>
  </si>
  <si>
    <t>Подготовка гидротехнических сооружений</t>
  </si>
  <si>
    <t>УТВЕРЖДЕН</t>
  </si>
  <si>
    <t>Ремонт центральных тепловых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</si>
  <si>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</si>
  <si>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Устранение деформаций и повреждений асфальтобетонного покрытия в составе работ по содержанию дорог</t>
  </si>
  <si>
    <t xml:space="preserve">Подготовка, ремонт водопроводных сетей </t>
  </si>
  <si>
    <t>Подготовка, ремонт канализационных сетей</t>
  </si>
  <si>
    <t>АО "ЦС "Звездочка"</t>
  </si>
  <si>
    <t>3.5</t>
  </si>
  <si>
    <t>Подготовка канализационных насосных станций № 16,№ 17</t>
  </si>
  <si>
    <t>ТСЖ "Кондор" ул.Ломоносова, д.102 А</t>
  </si>
  <si>
    <t xml:space="preserve">ЖСК - 68 ул. Ломоносова, д. 109 </t>
  </si>
  <si>
    <t>I. Северодвинские городские тепловые сети</t>
  </si>
  <si>
    <t xml:space="preserve"> Цех № 19 АО "ПО "Севмаш"</t>
  </si>
  <si>
    <t>3.4</t>
  </si>
  <si>
    <t>АО "ПЖРЭП" (пос.Ненокса)</t>
  </si>
  <si>
    <t>СМУП "Спецавтохозяйство"</t>
  </si>
  <si>
    <t>ТСЖ  ул. Ломоносова д. 107</t>
  </si>
  <si>
    <t>ТСЖ "Народная 10"</t>
  </si>
  <si>
    <t>Герметизация швов</t>
  </si>
  <si>
    <t>Подготовка водозабора</t>
  </si>
  <si>
    <t>тыс. тонн</t>
  </si>
  <si>
    <t>участок КЛ</t>
  </si>
  <si>
    <t>2.5</t>
  </si>
  <si>
    <t>СМУП "ПЖКО "Ягры"</t>
  </si>
  <si>
    <t>ООО "Архангельское специализированное энергетическое предприятие"</t>
  </si>
  <si>
    <t>Раздел VI. Оформление паспортов готовности зданий  к работе в зимних условиях</t>
  </si>
  <si>
    <t xml:space="preserve">ЖСК - 18 пр. Морской, д. 44 </t>
  </si>
  <si>
    <t>в т.ч.котельная пос.Белое Озеро  СМУП "Белое Озеро"</t>
  </si>
  <si>
    <t>котельная с.Ненокса, ул. Водогон  АО "ПЖРЭП"</t>
  </si>
  <si>
    <t>ТСНИ "Улица Гагарина 14/2"</t>
  </si>
  <si>
    <t>тыс. руб.</t>
  </si>
  <si>
    <t>Источник финансирования, тыс. руб.</t>
  </si>
  <si>
    <t>Подготовка систем отопления и ГВС, всего по жилищному фонду:</t>
  </si>
  <si>
    <t>Оформление паспортов готовности многоквартирных домов к отопительному периоду, всего:</t>
  </si>
  <si>
    <t>в т.ч. : УО</t>
  </si>
  <si>
    <t>Раздел II. Оформление готовности зданий к работе в зимних условиях</t>
  </si>
  <si>
    <t>Ремонт кабельных линий напряжением 0,4–10 кВ в г. Северодвинске</t>
  </si>
  <si>
    <t>Ремонт РП, РТП напряжением 6–10 кВ</t>
  </si>
  <si>
    <t xml:space="preserve"> по подготовке городского хозяйства муниципального образования «Северодвинск»</t>
  </si>
  <si>
    <t>ООО "ЖКХ Север", ООО "ЖКХ Норд"</t>
  </si>
  <si>
    <t xml:space="preserve">Подготовка канализационных насосных станций </t>
  </si>
  <si>
    <t xml:space="preserve">Подразделения ПАО "ТГК-2" </t>
  </si>
  <si>
    <t>III. Северодвинская ТЭЦ-2</t>
  </si>
  <si>
    <t>СМУП "ПЖКО "Ягры", ООО "Камбалица", ООО "Дюны",ООО "Топаз", АО ЖКО "Побережье"</t>
  </si>
  <si>
    <t xml:space="preserve">ООО "ЖКХ-Норд", ЖКХ "Север" </t>
  </si>
  <si>
    <t>ООО "ЖКХ-Север", ООО "ЖКХ-Норд"</t>
  </si>
  <si>
    <t>ООО "ЖКХ Норд ", ООО "ЖКХ Север"</t>
  </si>
  <si>
    <t>Ремонт тепловых сетей (в двухтрубном исчислении)</t>
  </si>
  <si>
    <t>Замена ветхих тепловых сетей ( в двухтрубном исчислении)</t>
  </si>
  <si>
    <t>1.9</t>
  </si>
  <si>
    <t>1.10</t>
  </si>
  <si>
    <t>1.11</t>
  </si>
  <si>
    <t>1.12</t>
  </si>
  <si>
    <t>1.13</t>
  </si>
  <si>
    <t>УКиТ</t>
  </si>
  <si>
    <t>в т.ч.:         УКиТ</t>
  </si>
  <si>
    <t>УОСиМП</t>
  </si>
  <si>
    <t>ТСЖ "Морской проспект, дом 89"</t>
  </si>
  <si>
    <t>ТСЖ "Юбилейная 39"</t>
  </si>
  <si>
    <t>ТСЖ "Труда 57"</t>
  </si>
  <si>
    <t>ООО УК "Лада"</t>
  </si>
  <si>
    <t>ООО "Синергия"</t>
  </si>
  <si>
    <t>ООО "Управляющая компания "Сармат"</t>
  </si>
  <si>
    <t>постановлением Администрации Северодвинска</t>
  </si>
  <si>
    <t>СМУП "Управляющая компания "Созидание", в том числе АО "Стимул", ООО "Развитие", СМУП "Управляющая компания "Созидание"</t>
  </si>
  <si>
    <t>СМУП "ЖКХ", в том числе СМУП "ЖКХ", АО "Открытие", ООО "Горизонт", ООО "РОС", ООО "94 квартал", ООО "Движение"</t>
  </si>
  <si>
    <t xml:space="preserve">Остекление, всего по жилищному фонду, в том числе: </t>
  </si>
  <si>
    <t>СМУП "ПЖКО "Ягры", ООО "Камбалица", ООО "Дюны", ООО "Топаз", АО ЖКО "Побережье"</t>
  </si>
  <si>
    <t>Комитет ЖКХ, ТиС Администрации Северодвинска</t>
  </si>
  <si>
    <t>котельная ул. Водогон</t>
  </si>
  <si>
    <t>куб. м</t>
  </si>
  <si>
    <t>в т.ч.: УО</t>
  </si>
  <si>
    <t>млн. руб</t>
  </si>
  <si>
    <t>един. изм.</t>
  </si>
  <si>
    <t>Cредства предприятия</t>
  </si>
  <si>
    <t>кв. м</t>
  </si>
  <si>
    <t>п. м</t>
  </si>
  <si>
    <t>км</t>
  </si>
  <si>
    <t>тн</t>
  </si>
  <si>
    <t>подготовка жилфонда</t>
  </si>
  <si>
    <t>средства предприятий</t>
  </si>
  <si>
    <t>обл</t>
  </si>
  <si>
    <t>подг соц сферы</t>
  </si>
  <si>
    <t>мест бюджет</t>
  </si>
  <si>
    <t xml:space="preserve"> к работе в осенне-зимний период 2020–2021 года</t>
  </si>
  <si>
    <t>15.09.2020</t>
  </si>
  <si>
    <t>Подготовка центральных и индивидуальных тепловых пунктов</t>
  </si>
  <si>
    <t>01.10.2020</t>
  </si>
  <si>
    <t>01.09.2020</t>
  </si>
  <si>
    <t>2.2.1</t>
  </si>
  <si>
    <t>2.3.1</t>
  </si>
  <si>
    <t>2.6</t>
  </si>
  <si>
    <t>Замена ветхих сетей фекальной канализации</t>
  </si>
  <si>
    <t>Замена ветхих тепловых сетей</t>
  </si>
  <si>
    <t>Замена ветхих сетей водопровода</t>
  </si>
  <si>
    <t>1.7.1</t>
  </si>
  <si>
    <t>1.8.1</t>
  </si>
  <si>
    <t>Замена ветхих канализационных сетей</t>
  </si>
  <si>
    <t>Цех № 19 АО "ПО "Севмаш"</t>
  </si>
  <si>
    <t>II. Северодвинская ТЭЦ-1</t>
  </si>
  <si>
    <t>ООО "ЖЭК № 1"</t>
  </si>
  <si>
    <t>СМУП "Жилищный трест", в т.ч. АО "Единство", ООО "Управление домами", СМУП "Жилищный трест"</t>
  </si>
  <si>
    <t>СМУП "Жилищный трест", в т.ч. АО "Единство",  СМУП "Жилищный трест"</t>
  </si>
  <si>
    <t>СМУП "Жилищный трест", в т.ч. АО "Единство", СМУП "Жилищный трест"</t>
  </si>
  <si>
    <t xml:space="preserve">ЖКС №6 (г. Северодвинск) Филиала ФГБУ "ЦЖКУ" МО РФ по ОСК СФ </t>
  </si>
  <si>
    <t xml:space="preserve">Оформление паспортов готовности зданий к отопительному периоду </t>
  </si>
  <si>
    <t>СМУП "Управляющая компания "Созидание", в том числе АО "Стимул", ООО "Развитие", ООО "Новострой", СМУП "Управляющая компания "Созидание"</t>
  </si>
  <si>
    <t>СМУП "Управляющая компания "Созидание", в том числе АО "Стимул", ООО "Развитие",  СМУП "Управляющая компания "Созидание"</t>
  </si>
  <si>
    <t>СМУП "Управляющая компания "Созидание", в том числе ООО "Развитие", СМУП "Управляющая компания "Созидание"</t>
  </si>
  <si>
    <t>СМУП "Управляющая компания "Созидание"</t>
  </si>
  <si>
    <t>СМУП "Управляющая компания "Созидание", в том числе АО "Стимул", СМУП "Управляющая компания "Созидание"</t>
  </si>
  <si>
    <t>Капитальный ремонт котлоагрегата ст. № 6</t>
  </si>
  <si>
    <t>Создание запасов топлива на начало отопительного сезона (уголь)</t>
  </si>
  <si>
    <t>Создание запасов топлива на начало отопительного сезона (мазут)</t>
  </si>
  <si>
    <t>Замена трубного пучка подогревателя сетевой воды 3ПГС-2 турбоагрегата ст.№ 3</t>
  </si>
  <si>
    <t>Подразделения АО "Архангельскоблгаз"</t>
  </si>
  <si>
    <t xml:space="preserve"> Северодвинский филиал АО "Архангельскоблгаз"</t>
  </si>
  <si>
    <t>Северодвинский РЭС ПО "Архангельские электрические сети" Архангельского филиала ПАО "МРСК Северо-Запада"</t>
  </si>
  <si>
    <t>Замена опор на ВЛ-0,4 кВ Советская ТП-31</t>
  </si>
  <si>
    <t>Замена опор на ВЛ-0,4 кВ Б.Кудьма от КТП-268</t>
  </si>
  <si>
    <t>Замена провода на ВЛ-0,4 кВ Полярная ТП-19</t>
  </si>
  <si>
    <t>Капитальный ремонт отделителя/короткозамыкателя на ПС-38 110/10/10 Северодвинская</t>
  </si>
  <si>
    <t>Текущий ремонт силовых трансформаторов          на ПС-38 110/10/10</t>
  </si>
  <si>
    <t>Капитальный ремонт выключателей 10 кВ на ПС-55 110/10/10 Северодвинская</t>
  </si>
  <si>
    <t>Замена опор на ВЛ-0,4 кВ 261/1 от КТП-261</t>
  </si>
  <si>
    <t>Замена опор на ВЛ-0,4 кВ Республиканская ТП-30</t>
  </si>
  <si>
    <t>Замена опор на ВЛ-0,4 кВ 261/2 от КТП-261</t>
  </si>
  <si>
    <t xml:space="preserve">Капитальный ремонт отделителя/короткозамыкателя на ПС-55 110/10/10 </t>
  </si>
  <si>
    <t>Капитальный ремонт разъединителей на ПС-36 110/35/10 Рикасиха</t>
  </si>
  <si>
    <t>Текущий ремонт выключателей 35 кВ на ПС-27 110/35/10 Северодвинская</t>
  </si>
  <si>
    <t>СМУП "ЖКХ", в том числе СМУП "ЖКХ", АО "Открытие", ООО "РОС", ООО "94 квартал"</t>
  </si>
  <si>
    <t>СМУП "ЖКХ", в том числе СМУП "ЖКХ", АО "Открытие", ООО "94 квартал", ООО "Движение"</t>
  </si>
  <si>
    <t>СМУП "ЖКХ", в том числе СМУП "ЖКХ", АО "Открытие", ООО "Горизонт", ООО "РОС", ООО "94 квартал"</t>
  </si>
  <si>
    <t>СМУП "ЖКХ", в том числе СМУП "ЖКХ", ООО "Горизонт", ООО "РОС", ООО "94 квартал"</t>
  </si>
  <si>
    <t>МПЖРЭП, АО "ПЖРЭП", ООО "Фортуна"</t>
  </si>
  <si>
    <t>Техническое обслуживание РП, ТП, КТП</t>
  </si>
  <si>
    <t>Ремонт ТП, КТП напряжением 6–10 кВ о. Ягры (кровли)</t>
  </si>
  <si>
    <t>Тепловизионный осмотр РП, ТП, КТП</t>
  </si>
  <si>
    <t>Ремонт кабельных линий напряжением 0,4–10 кВ (ремонт повреждений)</t>
  </si>
  <si>
    <t>Реконструкция ВЛ-10 кВ "Белое озеро" установка ПКУ и ИКЗВЛ (инвестиционная программа)</t>
  </si>
  <si>
    <t>Замена участка КЛ-10 кВ от ГРУ СТЭЦ-1 до РП-2п</t>
  </si>
  <si>
    <t>Замена опор ВЛ–6 кВ на бетонные в с. Ненокса</t>
  </si>
  <si>
    <t>Замена опор ВЛ–6 кВ на бетонные в п. Водогон</t>
  </si>
  <si>
    <t>Замена опор ВЛ–6 кВ на бетонные в п. Белое Озеро</t>
  </si>
  <si>
    <t>Замена деревянных опор ВЛ–0,4 кВ п. Белое Озеро, Водогон, Ненокса</t>
  </si>
  <si>
    <t>Выборочная рубка просек ВЛ-0,4-10 кВ</t>
  </si>
  <si>
    <t>Тепловизионный осмотр ВЛ-0,4-10 кВ</t>
  </si>
  <si>
    <t>Верховой осмотр ВЛ-0,4-10 кВ</t>
  </si>
  <si>
    <t>Восстановление постоянных знаков на опорах    ВЛ-0,4-10 кВ</t>
  </si>
  <si>
    <t>Выправка опор ВЛ-0,4-10 кВ</t>
  </si>
  <si>
    <t>1.14</t>
  </si>
  <si>
    <t>1.15</t>
  </si>
  <si>
    <t>1.16</t>
  </si>
  <si>
    <t>ЖСК - 50 бул. Строителей, д. 19</t>
  </si>
  <si>
    <t xml:space="preserve">Заготовка пескосоляной смеси, всего:  </t>
  </si>
  <si>
    <t>1.4.1</t>
  </si>
  <si>
    <t>1.4.2</t>
  </si>
  <si>
    <t>от ______________№ ______________</t>
  </si>
  <si>
    <t>ООО "Северодвинское коммунальное хозяйство"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</si>
</sst>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  <numFmt numFmtId="174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20"/>
      <name val="Times New Roman"/>
      <family val="1"/>
    </font>
    <font>
      <sz val="22"/>
      <name val="Times New Roman"/>
      <family val="1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4" fontId="4" fillId="0" borderId="0" xfId="42" applyFont="1" applyFill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/>
    </xf>
    <xf numFmtId="173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wrapText="1"/>
    </xf>
    <xf numFmtId="173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" fontId="48" fillId="0" borderId="11" xfId="0" applyNumberFormat="1" applyFont="1" applyFill="1" applyBorder="1" applyAlignment="1">
      <alignment/>
    </xf>
    <xf numFmtId="174" fontId="48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173" fontId="48" fillId="0" borderId="0" xfId="0" applyNumberFormat="1" applyFont="1" applyFill="1" applyBorder="1" applyAlignment="1">
      <alignment/>
    </xf>
    <xf numFmtId="174" fontId="48" fillId="0" borderId="0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173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173" fontId="50" fillId="0" borderId="13" xfId="0" applyNumberFormat="1" applyFont="1" applyFill="1" applyBorder="1" applyAlignment="1">
      <alignment horizontal="center" vertical="center"/>
    </xf>
    <xf numFmtId="173" fontId="50" fillId="0" borderId="14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5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50" fillId="0" borderId="0" xfId="0" applyFont="1" applyFill="1" applyAlignment="1">
      <alignment/>
    </xf>
    <xf numFmtId="14" fontId="48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3" fontId="51" fillId="0" borderId="10" xfId="0" applyNumberFormat="1" applyFont="1" applyFill="1" applyBorder="1" applyAlignment="1">
      <alignment horizontal="center"/>
    </xf>
    <xf numFmtId="173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top"/>
    </xf>
    <xf numFmtId="174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49" fontId="4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49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8"/>
  <sheetViews>
    <sheetView tabSelected="1" zoomScale="70" zoomScaleNormal="70" zoomScalePageLayoutView="0" workbookViewId="0" topLeftCell="A1">
      <selection activeCell="G178" sqref="G178"/>
    </sheetView>
  </sheetViews>
  <sheetFormatPr defaultColWidth="9.140625" defaultRowHeight="19.5" customHeight="1"/>
  <cols>
    <col min="1" max="1" width="10.7109375" style="11" customWidth="1"/>
    <col min="2" max="2" width="58.28125" style="121" customWidth="1"/>
    <col min="3" max="3" width="17.421875" style="11" customWidth="1"/>
    <col min="4" max="4" width="11.28125" style="11" customWidth="1"/>
    <col min="5" max="5" width="18.28125" style="11" customWidth="1"/>
    <col min="6" max="6" width="22.28125" style="11" customWidth="1"/>
    <col min="7" max="7" width="18.140625" style="11" customWidth="1"/>
    <col min="8" max="8" width="23.140625" style="11" customWidth="1"/>
    <col min="9" max="9" width="17.7109375" style="11" customWidth="1"/>
    <col min="10" max="10" width="5.8515625" style="11" hidden="1" customWidth="1"/>
    <col min="11" max="11" width="12.28125" style="11" hidden="1" customWidth="1"/>
    <col min="12" max="12" width="15.421875" style="11" hidden="1" customWidth="1"/>
    <col min="13" max="13" width="12.57421875" style="11" hidden="1" customWidth="1"/>
    <col min="14" max="14" width="13.421875" style="11" hidden="1" customWidth="1"/>
    <col min="15" max="15" width="15.28125" style="11" hidden="1" customWidth="1"/>
    <col min="16" max="16" width="17.140625" style="11" hidden="1" customWidth="1"/>
    <col min="17" max="17" width="12.7109375" style="11" hidden="1" customWidth="1"/>
    <col min="18" max="18" width="22.28125" style="11" hidden="1" customWidth="1"/>
    <col min="19" max="20" width="26.8515625" style="11" hidden="1" customWidth="1"/>
    <col min="21" max="21" width="15.28125" style="11" hidden="1" customWidth="1"/>
    <col min="22" max="22" width="10.421875" style="11" hidden="1" customWidth="1"/>
    <col min="23" max="25" width="0" style="11" hidden="1" customWidth="1"/>
    <col min="26" max="16384" width="9.140625" style="11" customWidth="1"/>
  </cols>
  <sheetData>
    <row r="1" spans="1:9" ht="30.75" customHeight="1">
      <c r="A1" s="9"/>
      <c r="B1" s="10"/>
      <c r="C1" s="9"/>
      <c r="D1" s="9"/>
      <c r="E1" s="9"/>
      <c r="F1" s="123" t="s">
        <v>112</v>
      </c>
      <c r="G1" s="124"/>
      <c r="H1" s="124"/>
      <c r="I1" s="124"/>
    </row>
    <row r="2" spans="1:9" ht="26.25" customHeight="1">
      <c r="A2" s="9"/>
      <c r="B2" s="10"/>
      <c r="C2" s="9"/>
      <c r="D2" s="9"/>
      <c r="E2" s="12"/>
      <c r="F2" s="123" t="s">
        <v>175</v>
      </c>
      <c r="G2" s="125"/>
      <c r="H2" s="125"/>
      <c r="I2" s="125"/>
    </row>
    <row r="3" spans="1:9" ht="30.75" customHeight="1">
      <c r="A3" s="9"/>
      <c r="B3" s="10"/>
      <c r="C3" s="9"/>
      <c r="D3" s="9"/>
      <c r="E3" s="9"/>
      <c r="F3" s="123" t="s">
        <v>269</v>
      </c>
      <c r="G3" s="124"/>
      <c r="H3" s="124"/>
      <c r="I3" s="124"/>
    </row>
    <row r="4" spans="1:5" ht="24" customHeight="1">
      <c r="A4" s="9"/>
      <c r="B4" s="10"/>
      <c r="C4" s="9"/>
      <c r="D4" s="9"/>
      <c r="E4" s="9"/>
    </row>
    <row r="5" spans="1:9" ht="18.75">
      <c r="A5" s="9"/>
      <c r="B5" s="10"/>
      <c r="C5" s="9"/>
      <c r="D5" s="9"/>
      <c r="E5" s="9"/>
      <c r="F5" s="13"/>
      <c r="G5" s="13"/>
      <c r="H5" s="13"/>
      <c r="I5" s="13"/>
    </row>
    <row r="6" spans="1:9" ht="18.75">
      <c r="A6" s="9"/>
      <c r="B6" s="10"/>
      <c r="C6" s="9"/>
      <c r="D6" s="9"/>
      <c r="E6" s="9"/>
      <c r="F6" s="13"/>
      <c r="G6" s="13"/>
      <c r="H6" s="13"/>
      <c r="I6" s="13"/>
    </row>
    <row r="7" spans="1:9" ht="18.75">
      <c r="A7" s="152" t="s">
        <v>6</v>
      </c>
      <c r="B7" s="152"/>
      <c r="C7" s="152"/>
      <c r="D7" s="152"/>
      <c r="E7" s="152"/>
      <c r="F7" s="152"/>
      <c r="G7" s="152"/>
      <c r="H7" s="152"/>
      <c r="I7" s="152"/>
    </row>
    <row r="8" spans="1:9" ht="18.75">
      <c r="A8" s="152" t="s">
        <v>150</v>
      </c>
      <c r="B8" s="152"/>
      <c r="C8" s="152"/>
      <c r="D8" s="152"/>
      <c r="E8" s="152"/>
      <c r="F8" s="152"/>
      <c r="G8" s="152"/>
      <c r="H8" s="152"/>
      <c r="I8" s="152"/>
    </row>
    <row r="9" spans="1:9" ht="18.75">
      <c r="A9" s="152" t="s">
        <v>196</v>
      </c>
      <c r="B9" s="152"/>
      <c r="C9" s="152"/>
      <c r="D9" s="152"/>
      <c r="E9" s="152"/>
      <c r="F9" s="152"/>
      <c r="G9" s="152"/>
      <c r="H9" s="152"/>
      <c r="I9" s="152"/>
    </row>
    <row r="10" spans="1:11" ht="18.75">
      <c r="A10" s="14"/>
      <c r="B10" s="15"/>
      <c r="C10" s="14"/>
      <c r="D10" s="14"/>
      <c r="E10" s="16"/>
      <c r="F10" s="14"/>
      <c r="G10" s="14"/>
      <c r="H10" s="14"/>
      <c r="I10" s="14"/>
      <c r="J10" s="17"/>
      <c r="K10" s="17"/>
    </row>
    <row r="11" spans="1:11" ht="18.75">
      <c r="A11" s="131" t="s">
        <v>0</v>
      </c>
      <c r="B11" s="153" t="s">
        <v>62</v>
      </c>
      <c r="C11" s="131" t="s">
        <v>20</v>
      </c>
      <c r="D11" s="133" t="s">
        <v>49</v>
      </c>
      <c r="E11" s="133"/>
      <c r="F11" s="133"/>
      <c r="G11" s="131" t="s">
        <v>143</v>
      </c>
      <c r="H11" s="131"/>
      <c r="I11" s="131"/>
      <c r="J11" s="151"/>
      <c r="K11" s="18"/>
    </row>
    <row r="12" spans="1:11" ht="44.25" customHeight="1">
      <c r="A12" s="131"/>
      <c r="B12" s="153" t="s">
        <v>53</v>
      </c>
      <c r="C12" s="131"/>
      <c r="D12" s="19" t="s">
        <v>185</v>
      </c>
      <c r="E12" s="19" t="s">
        <v>97</v>
      </c>
      <c r="F12" s="5" t="s">
        <v>142</v>
      </c>
      <c r="G12" s="19" t="s">
        <v>59</v>
      </c>
      <c r="H12" s="19" t="s">
        <v>8</v>
      </c>
      <c r="I12" s="19" t="s">
        <v>9</v>
      </c>
      <c r="J12" s="151"/>
      <c r="K12" s="18"/>
    </row>
    <row r="13" spans="1:11" ht="18.75">
      <c r="A13" s="5">
        <v>1</v>
      </c>
      <c r="B13" s="5">
        <v>2</v>
      </c>
      <c r="C13" s="5">
        <v>3</v>
      </c>
      <c r="D13" s="19">
        <v>4</v>
      </c>
      <c r="E13" s="19">
        <v>5</v>
      </c>
      <c r="F13" s="5">
        <v>6</v>
      </c>
      <c r="G13" s="19">
        <v>7</v>
      </c>
      <c r="H13" s="19">
        <v>8</v>
      </c>
      <c r="I13" s="19">
        <v>9</v>
      </c>
      <c r="J13" s="20"/>
      <c r="K13" s="18"/>
    </row>
    <row r="14" spans="1:20" ht="29.25" customHeight="1">
      <c r="A14" s="128" t="s">
        <v>43</v>
      </c>
      <c r="B14" s="128"/>
      <c r="C14" s="128"/>
      <c r="D14" s="128"/>
      <c r="E14" s="128"/>
      <c r="F14" s="128"/>
      <c r="G14" s="128"/>
      <c r="H14" s="128"/>
      <c r="I14" s="128"/>
      <c r="N14" s="11" t="s">
        <v>32</v>
      </c>
      <c r="O14" s="11" t="s">
        <v>33</v>
      </c>
      <c r="P14" s="11" t="s">
        <v>34</v>
      </c>
      <c r="Q14" s="21"/>
      <c r="R14" s="22" t="s">
        <v>195</v>
      </c>
      <c r="S14" s="23" t="s">
        <v>192</v>
      </c>
      <c r="T14" s="23" t="s">
        <v>193</v>
      </c>
    </row>
    <row r="15" spans="1:20" ht="30" customHeight="1" thickBot="1">
      <c r="A15" s="128" t="s">
        <v>25</v>
      </c>
      <c r="B15" s="128"/>
      <c r="C15" s="128"/>
      <c r="D15" s="128"/>
      <c r="E15" s="128"/>
      <c r="F15" s="128"/>
      <c r="G15" s="128"/>
      <c r="H15" s="128"/>
      <c r="I15" s="128"/>
      <c r="K15" s="11" t="s">
        <v>31</v>
      </c>
      <c r="M15" s="24">
        <f>F16+F23+F34+F45</f>
        <v>57574.501000000004</v>
      </c>
      <c r="N15" s="25">
        <f>G16+G23+G45+G34</f>
        <v>270</v>
      </c>
      <c r="O15" s="25">
        <f>H16+H23+H34+H45</f>
        <v>57304.501000000004</v>
      </c>
      <c r="P15" s="11">
        <v>0</v>
      </c>
      <c r="Q15" s="26" t="s">
        <v>191</v>
      </c>
      <c r="R15" s="27">
        <f>0</f>
        <v>0</v>
      </c>
      <c r="S15" s="28">
        <f>H16+H23+H34+H45+H55+H68+H79+H138</f>
        <v>103399.15000000001</v>
      </c>
      <c r="T15" s="29">
        <v>0</v>
      </c>
    </row>
    <row r="16" spans="1:20" ht="33" customHeight="1">
      <c r="A16" s="142" t="s">
        <v>26</v>
      </c>
      <c r="B16" s="30" t="s">
        <v>81</v>
      </c>
      <c r="C16" s="19"/>
      <c r="D16" s="4" t="s">
        <v>5</v>
      </c>
      <c r="E16" s="31">
        <f>E17+E18+E19+E20+E21+E22</f>
        <v>518</v>
      </c>
      <c r="F16" s="32">
        <f>F17+F18+F19+F20+F21+F22</f>
        <v>5456.035</v>
      </c>
      <c r="G16" s="87">
        <f>G17+G18+G19+G20+G21+G22</f>
        <v>0</v>
      </c>
      <c r="H16" s="32">
        <f>H17+H18+H19+H20+H21+H22</f>
        <v>5456.035</v>
      </c>
      <c r="I16" s="87">
        <f>I17+I18+I19+I20+I21+I22</f>
        <v>0</v>
      </c>
      <c r="J16" s="33"/>
      <c r="K16" s="33"/>
      <c r="L16" s="33"/>
      <c r="M16" s="34"/>
      <c r="N16" s="35"/>
      <c r="O16" s="35"/>
      <c r="P16" s="33"/>
      <c r="Q16" s="26" t="s">
        <v>194</v>
      </c>
      <c r="R16" s="27">
        <f>G208+G211+G214+G217+G220+G227</f>
        <v>37257.7</v>
      </c>
      <c r="S16" s="36">
        <f>H220+H224</f>
        <v>32.4</v>
      </c>
      <c r="T16" s="29">
        <f>0</f>
        <v>0</v>
      </c>
    </row>
    <row r="17" spans="1:20" ht="51" customHeight="1">
      <c r="A17" s="142"/>
      <c r="B17" s="30" t="s">
        <v>242</v>
      </c>
      <c r="C17" s="37">
        <v>44075</v>
      </c>
      <c r="D17" s="4" t="s">
        <v>5</v>
      </c>
      <c r="E17" s="6">
        <v>9</v>
      </c>
      <c r="F17" s="7">
        <v>312.455</v>
      </c>
      <c r="G17" s="8">
        <v>0</v>
      </c>
      <c r="H17" s="7">
        <f aca="true" t="shared" si="0" ref="H17:H22">F17</f>
        <v>312.455</v>
      </c>
      <c r="I17" s="8">
        <v>0</v>
      </c>
      <c r="J17" s="18"/>
      <c r="K17" s="18"/>
      <c r="L17" s="18"/>
      <c r="M17" s="38"/>
      <c r="N17" s="39"/>
      <c r="O17" s="39"/>
      <c r="P17" s="18"/>
      <c r="Q17" s="18"/>
      <c r="R17" s="40"/>
      <c r="S17" s="41"/>
      <c r="T17" s="38"/>
    </row>
    <row r="18" spans="1:20" ht="60" customHeight="1">
      <c r="A18" s="143"/>
      <c r="B18" s="30" t="s">
        <v>213</v>
      </c>
      <c r="C18" s="37">
        <v>44075</v>
      </c>
      <c r="D18" s="4" t="s">
        <v>5</v>
      </c>
      <c r="E18" s="6">
        <v>208</v>
      </c>
      <c r="F18" s="7">
        <v>294.8</v>
      </c>
      <c r="G18" s="8">
        <v>0</v>
      </c>
      <c r="H18" s="7">
        <f t="shared" si="0"/>
        <v>294.8</v>
      </c>
      <c r="I18" s="8">
        <v>0</v>
      </c>
      <c r="J18" s="18"/>
      <c r="K18" s="18"/>
      <c r="L18" s="18"/>
      <c r="M18" s="38"/>
      <c r="N18" s="39"/>
      <c r="O18" s="39"/>
      <c r="P18" s="18"/>
      <c r="Q18" s="18"/>
      <c r="R18" s="40"/>
      <c r="S18" s="18"/>
      <c r="T18" s="18"/>
    </row>
    <row r="19" spans="1:18" ht="78" customHeight="1">
      <c r="A19" s="143"/>
      <c r="B19" s="30" t="s">
        <v>176</v>
      </c>
      <c r="C19" s="37">
        <v>44075</v>
      </c>
      <c r="D19" s="4" t="s">
        <v>5</v>
      </c>
      <c r="E19" s="6">
        <v>69</v>
      </c>
      <c r="F19" s="7">
        <v>2165.93</v>
      </c>
      <c r="G19" s="8">
        <v>0</v>
      </c>
      <c r="H19" s="7">
        <f t="shared" si="0"/>
        <v>2165.93</v>
      </c>
      <c r="I19" s="8">
        <v>0</v>
      </c>
      <c r="J19" s="18"/>
      <c r="K19" s="18"/>
      <c r="L19" s="18"/>
      <c r="M19" s="38"/>
      <c r="N19" s="39"/>
      <c r="O19" s="39"/>
      <c r="P19" s="42"/>
      <c r="R19" s="43"/>
    </row>
    <row r="20" spans="1:20" ht="30" customHeight="1">
      <c r="A20" s="143"/>
      <c r="B20" s="30" t="s">
        <v>246</v>
      </c>
      <c r="C20" s="37">
        <v>44105</v>
      </c>
      <c r="D20" s="4" t="s">
        <v>5</v>
      </c>
      <c r="E20" s="6">
        <v>206</v>
      </c>
      <c r="F20" s="7">
        <v>1381</v>
      </c>
      <c r="G20" s="8">
        <v>0</v>
      </c>
      <c r="H20" s="7">
        <f t="shared" si="0"/>
        <v>1381</v>
      </c>
      <c r="I20" s="8">
        <v>0</v>
      </c>
      <c r="J20" s="18"/>
      <c r="K20" s="18"/>
      <c r="L20" s="18"/>
      <c r="M20" s="38"/>
      <c r="N20" s="39"/>
      <c r="O20" s="39"/>
      <c r="P20" s="42"/>
      <c r="Q20" s="44"/>
      <c r="R20" s="44"/>
      <c r="S20" s="45"/>
      <c r="T20" s="44"/>
    </row>
    <row r="21" spans="1:20" ht="30" customHeight="1">
      <c r="A21" s="143"/>
      <c r="B21" s="30" t="s">
        <v>156</v>
      </c>
      <c r="C21" s="37">
        <v>44105</v>
      </c>
      <c r="D21" s="4" t="s">
        <v>5</v>
      </c>
      <c r="E21" s="6">
        <v>14</v>
      </c>
      <c r="F21" s="7">
        <v>1251.85</v>
      </c>
      <c r="G21" s="8">
        <v>0</v>
      </c>
      <c r="H21" s="7">
        <f t="shared" si="0"/>
        <v>1251.85</v>
      </c>
      <c r="I21" s="8">
        <v>0</v>
      </c>
      <c r="J21" s="18"/>
      <c r="K21" s="18"/>
      <c r="L21" s="18"/>
      <c r="M21" s="38"/>
      <c r="N21" s="39"/>
      <c r="O21" s="39"/>
      <c r="P21" s="42"/>
      <c r="Q21" s="44"/>
      <c r="R21" s="44"/>
      <c r="S21" s="45"/>
      <c r="T21" s="44"/>
    </row>
    <row r="22" spans="1:20" ht="30" customHeight="1">
      <c r="A22" s="143"/>
      <c r="B22" s="30" t="s">
        <v>174</v>
      </c>
      <c r="C22" s="37">
        <v>44075</v>
      </c>
      <c r="D22" s="4" t="s">
        <v>5</v>
      </c>
      <c r="E22" s="6">
        <v>12</v>
      </c>
      <c r="F22" s="7">
        <v>50</v>
      </c>
      <c r="G22" s="8">
        <v>0</v>
      </c>
      <c r="H22" s="7">
        <f t="shared" si="0"/>
        <v>50</v>
      </c>
      <c r="I22" s="8">
        <v>0</v>
      </c>
      <c r="J22" s="18"/>
      <c r="K22" s="18"/>
      <c r="L22" s="18"/>
      <c r="M22" s="38"/>
      <c r="N22" s="39"/>
      <c r="O22" s="39"/>
      <c r="P22" s="42"/>
      <c r="Q22" s="44"/>
      <c r="R22" s="44"/>
      <c r="S22" s="45"/>
      <c r="T22" s="44"/>
    </row>
    <row r="23" spans="1:20" ht="43.5" customHeight="1">
      <c r="A23" s="4" t="s">
        <v>27</v>
      </c>
      <c r="B23" s="30" t="s">
        <v>178</v>
      </c>
      <c r="C23" s="19"/>
      <c r="D23" s="4" t="s">
        <v>187</v>
      </c>
      <c r="E23" s="46">
        <f>SUM(E24:E33)</f>
        <v>1016</v>
      </c>
      <c r="F23" s="32">
        <f>SUM(F24:F33)</f>
        <v>1378.158</v>
      </c>
      <c r="G23" s="87">
        <f>SUM(G24:G33)</f>
        <v>0</v>
      </c>
      <c r="H23" s="32">
        <f>SUM(H24:H33)</f>
        <v>1378.158</v>
      </c>
      <c r="I23" s="87">
        <f>SUM(I24:I33)</f>
        <v>0</v>
      </c>
      <c r="Q23" s="44"/>
      <c r="R23" s="44"/>
      <c r="S23" s="44"/>
      <c r="T23" s="44"/>
    </row>
    <row r="24" spans="1:20" ht="48" customHeight="1">
      <c r="A24" s="47"/>
      <c r="B24" s="30" t="s">
        <v>243</v>
      </c>
      <c r="C24" s="37">
        <v>44075</v>
      </c>
      <c r="D24" s="19" t="s">
        <v>187</v>
      </c>
      <c r="E24" s="8">
        <v>53</v>
      </c>
      <c r="F24" s="8">
        <v>60.488</v>
      </c>
      <c r="G24" s="8">
        <v>0</v>
      </c>
      <c r="H24" s="8">
        <f>F24</f>
        <v>60.488</v>
      </c>
      <c r="I24" s="8">
        <v>0</v>
      </c>
      <c r="Q24" s="48"/>
      <c r="R24" s="48"/>
      <c r="S24" s="49"/>
      <c r="T24" s="44"/>
    </row>
    <row r="25" spans="1:20" ht="80.25" customHeight="1">
      <c r="A25" s="47"/>
      <c r="B25" s="30" t="s">
        <v>219</v>
      </c>
      <c r="C25" s="37">
        <v>44075</v>
      </c>
      <c r="D25" s="19" t="s">
        <v>187</v>
      </c>
      <c r="E25" s="8">
        <v>180</v>
      </c>
      <c r="F25" s="8">
        <v>226.58</v>
      </c>
      <c r="G25" s="8">
        <v>0</v>
      </c>
      <c r="H25" s="8">
        <f aca="true" t="shared" si="1" ref="H25:H32">F25</f>
        <v>226.58</v>
      </c>
      <c r="I25" s="8">
        <v>0</v>
      </c>
      <c r="Q25" s="44"/>
      <c r="R25" s="49"/>
      <c r="S25" s="49"/>
      <c r="T25" s="44"/>
    </row>
    <row r="26" spans="1:20" ht="36" customHeight="1">
      <c r="A26" s="47"/>
      <c r="B26" s="30" t="s">
        <v>246</v>
      </c>
      <c r="C26" s="37">
        <v>44105</v>
      </c>
      <c r="D26" s="19" t="s">
        <v>187</v>
      </c>
      <c r="E26" s="50">
        <v>335</v>
      </c>
      <c r="F26" s="8">
        <v>461</v>
      </c>
      <c r="G26" s="8">
        <v>0</v>
      </c>
      <c r="H26" s="8">
        <f t="shared" si="1"/>
        <v>461</v>
      </c>
      <c r="I26" s="8">
        <v>0</v>
      </c>
      <c r="Q26" s="44"/>
      <c r="R26" s="49"/>
      <c r="S26" s="44"/>
      <c r="T26" s="44"/>
    </row>
    <row r="27" spans="1:9" ht="51.75" customHeight="1">
      <c r="A27" s="47"/>
      <c r="B27" s="30" t="s">
        <v>214</v>
      </c>
      <c r="C27" s="37">
        <v>44105</v>
      </c>
      <c r="D27" s="19" t="s">
        <v>187</v>
      </c>
      <c r="E27" s="50">
        <v>79</v>
      </c>
      <c r="F27" s="8">
        <v>95.1</v>
      </c>
      <c r="G27" s="8">
        <v>0</v>
      </c>
      <c r="H27" s="8">
        <f t="shared" si="1"/>
        <v>95.1</v>
      </c>
      <c r="I27" s="8">
        <v>0</v>
      </c>
    </row>
    <row r="28" spans="1:9" ht="23.25" customHeight="1">
      <c r="A28" s="47"/>
      <c r="B28" s="30" t="s">
        <v>108</v>
      </c>
      <c r="C28" s="37">
        <v>44105</v>
      </c>
      <c r="D28" s="19" t="s">
        <v>187</v>
      </c>
      <c r="E28" s="50">
        <v>86</v>
      </c>
      <c r="F28" s="8">
        <v>171.14</v>
      </c>
      <c r="G28" s="8">
        <v>0</v>
      </c>
      <c r="H28" s="8">
        <f t="shared" si="1"/>
        <v>171.14</v>
      </c>
      <c r="I28" s="8">
        <v>0</v>
      </c>
    </row>
    <row r="29" spans="1:9" ht="23.25" customHeight="1">
      <c r="A29" s="47"/>
      <c r="B29" s="30" t="s">
        <v>107</v>
      </c>
      <c r="C29" s="37">
        <v>44105</v>
      </c>
      <c r="D29" s="19" t="s">
        <v>187</v>
      </c>
      <c r="E29" s="50">
        <v>15</v>
      </c>
      <c r="F29" s="8">
        <v>29.85</v>
      </c>
      <c r="G29" s="8">
        <v>0</v>
      </c>
      <c r="H29" s="8">
        <f t="shared" si="1"/>
        <v>29.85</v>
      </c>
      <c r="I29" s="8">
        <v>0</v>
      </c>
    </row>
    <row r="30" spans="1:9" ht="48.75" customHeight="1">
      <c r="A30" s="47"/>
      <c r="B30" s="30" t="s">
        <v>155</v>
      </c>
      <c r="C30" s="37">
        <v>44105</v>
      </c>
      <c r="D30" s="19" t="s">
        <v>187</v>
      </c>
      <c r="E30" s="50">
        <v>235</v>
      </c>
      <c r="F30" s="8">
        <v>211.5</v>
      </c>
      <c r="G30" s="8">
        <v>0</v>
      </c>
      <c r="H30" s="8">
        <f t="shared" si="1"/>
        <v>211.5</v>
      </c>
      <c r="I30" s="8">
        <v>0</v>
      </c>
    </row>
    <row r="31" spans="1:9" ht="27" customHeight="1">
      <c r="A31" s="47"/>
      <c r="B31" s="30" t="s">
        <v>172</v>
      </c>
      <c r="C31" s="37">
        <v>44136</v>
      </c>
      <c r="D31" s="19" t="s">
        <v>187</v>
      </c>
      <c r="E31" s="50">
        <v>15</v>
      </c>
      <c r="F31" s="8">
        <v>110</v>
      </c>
      <c r="G31" s="8">
        <v>0</v>
      </c>
      <c r="H31" s="8">
        <f t="shared" si="1"/>
        <v>110</v>
      </c>
      <c r="I31" s="8">
        <v>0</v>
      </c>
    </row>
    <row r="32" spans="1:9" ht="27" customHeight="1">
      <c r="A32" s="47"/>
      <c r="B32" s="30" t="s">
        <v>174</v>
      </c>
      <c r="C32" s="37">
        <v>44075</v>
      </c>
      <c r="D32" s="19" t="s">
        <v>187</v>
      </c>
      <c r="E32" s="50">
        <v>10</v>
      </c>
      <c r="F32" s="8">
        <v>10</v>
      </c>
      <c r="G32" s="8">
        <v>0</v>
      </c>
      <c r="H32" s="8">
        <f t="shared" si="1"/>
        <v>10</v>
      </c>
      <c r="I32" s="8">
        <v>0</v>
      </c>
    </row>
    <row r="33" spans="1:9" ht="25.5" customHeight="1">
      <c r="A33" s="47"/>
      <c r="B33" s="30" t="s">
        <v>19</v>
      </c>
      <c r="C33" s="37">
        <v>44105</v>
      </c>
      <c r="D33" s="19" t="s">
        <v>187</v>
      </c>
      <c r="E33" s="50">
        <v>8</v>
      </c>
      <c r="F33" s="8">
        <v>2.5</v>
      </c>
      <c r="G33" s="8">
        <v>0</v>
      </c>
      <c r="H33" s="8">
        <f>F33</f>
        <v>2.5</v>
      </c>
      <c r="I33" s="8">
        <v>0</v>
      </c>
    </row>
    <row r="34" spans="1:9" ht="29.25" customHeight="1">
      <c r="A34" s="4" t="s">
        <v>35</v>
      </c>
      <c r="B34" s="30" t="s">
        <v>14</v>
      </c>
      <c r="C34" s="51"/>
      <c r="D34" s="19" t="s">
        <v>187</v>
      </c>
      <c r="E34" s="52">
        <f>SUM(E35:E44)</f>
        <v>31835.1</v>
      </c>
      <c r="F34" s="53">
        <f>SUM(F35:F44)</f>
        <v>38650.125</v>
      </c>
      <c r="G34" s="62">
        <f>SUM(G35:G44)</f>
        <v>270</v>
      </c>
      <c r="H34" s="53">
        <f>SUM(H35:H44)</f>
        <v>38380.125</v>
      </c>
      <c r="I34" s="62">
        <f>SUM(I35:I44)</f>
        <v>0</v>
      </c>
    </row>
    <row r="35" spans="1:9" ht="66" customHeight="1">
      <c r="A35" s="54"/>
      <c r="B35" s="30" t="s">
        <v>177</v>
      </c>
      <c r="C35" s="37">
        <v>44075</v>
      </c>
      <c r="D35" s="19" t="s">
        <v>187</v>
      </c>
      <c r="E35" s="2">
        <v>11162</v>
      </c>
      <c r="F35" s="3">
        <v>8094.395</v>
      </c>
      <c r="G35" s="1">
        <v>0</v>
      </c>
      <c r="H35" s="3">
        <f aca="true" t="shared" si="2" ref="H35:H41">F35</f>
        <v>8094.395</v>
      </c>
      <c r="I35" s="1">
        <v>0</v>
      </c>
    </row>
    <row r="36" spans="1:9" ht="80.25" customHeight="1">
      <c r="A36" s="54"/>
      <c r="B36" s="30" t="s">
        <v>220</v>
      </c>
      <c r="C36" s="37">
        <v>44136</v>
      </c>
      <c r="D36" s="19" t="s">
        <v>187</v>
      </c>
      <c r="E36" s="2">
        <v>2520</v>
      </c>
      <c r="F36" s="1">
        <v>6805.26</v>
      </c>
      <c r="G36" s="1">
        <v>0</v>
      </c>
      <c r="H36" s="1">
        <f t="shared" si="2"/>
        <v>6805.26</v>
      </c>
      <c r="I36" s="1">
        <v>0</v>
      </c>
    </row>
    <row r="37" spans="1:9" ht="29.25" customHeight="1">
      <c r="A37" s="54"/>
      <c r="B37" s="30" t="s">
        <v>246</v>
      </c>
      <c r="C37" s="37">
        <v>44105</v>
      </c>
      <c r="D37" s="19" t="s">
        <v>187</v>
      </c>
      <c r="E37" s="2">
        <v>4200</v>
      </c>
      <c r="F37" s="1">
        <v>4246</v>
      </c>
      <c r="G37" s="1">
        <v>0</v>
      </c>
      <c r="H37" s="1">
        <f t="shared" si="2"/>
        <v>4246</v>
      </c>
      <c r="I37" s="1">
        <v>0</v>
      </c>
    </row>
    <row r="38" spans="1:9" ht="56.25" customHeight="1">
      <c r="A38" s="54"/>
      <c r="B38" s="30" t="s">
        <v>213</v>
      </c>
      <c r="C38" s="37">
        <v>44105</v>
      </c>
      <c r="D38" s="19" t="s">
        <v>187</v>
      </c>
      <c r="E38" s="2">
        <v>4320</v>
      </c>
      <c r="F38" s="1">
        <v>4993</v>
      </c>
      <c r="G38" s="1">
        <v>0</v>
      </c>
      <c r="H38" s="1">
        <f t="shared" si="2"/>
        <v>4993</v>
      </c>
      <c r="I38" s="1">
        <v>0</v>
      </c>
    </row>
    <row r="39" spans="1:9" ht="23.25" customHeight="1">
      <c r="A39" s="54"/>
      <c r="B39" s="30" t="s">
        <v>108</v>
      </c>
      <c r="C39" s="37">
        <v>44105</v>
      </c>
      <c r="D39" s="19" t="s">
        <v>187</v>
      </c>
      <c r="E39" s="2">
        <v>2600</v>
      </c>
      <c r="F39" s="1">
        <v>3845.4</v>
      </c>
      <c r="G39" s="1">
        <v>0</v>
      </c>
      <c r="H39" s="1">
        <f t="shared" si="2"/>
        <v>3845.4</v>
      </c>
      <c r="I39" s="1">
        <v>0</v>
      </c>
    </row>
    <row r="40" spans="1:9" ht="21.75" customHeight="1">
      <c r="A40" s="54"/>
      <c r="B40" s="30" t="s">
        <v>107</v>
      </c>
      <c r="C40" s="37">
        <v>44105</v>
      </c>
      <c r="D40" s="19" t="s">
        <v>187</v>
      </c>
      <c r="E40" s="2">
        <v>1330</v>
      </c>
      <c r="F40" s="1">
        <v>1967.07</v>
      </c>
      <c r="G40" s="1">
        <v>0</v>
      </c>
      <c r="H40" s="1">
        <f t="shared" si="2"/>
        <v>1967.07</v>
      </c>
      <c r="I40" s="1">
        <v>0</v>
      </c>
    </row>
    <row r="41" spans="1:9" ht="51" customHeight="1">
      <c r="A41" s="54"/>
      <c r="B41" s="30" t="s">
        <v>179</v>
      </c>
      <c r="C41" s="37">
        <v>44105</v>
      </c>
      <c r="D41" s="19" t="s">
        <v>187</v>
      </c>
      <c r="E41" s="2">
        <v>3500</v>
      </c>
      <c r="F41" s="1">
        <v>7800</v>
      </c>
      <c r="G41" s="1">
        <v>0</v>
      </c>
      <c r="H41" s="1">
        <f t="shared" si="2"/>
        <v>7800</v>
      </c>
      <c r="I41" s="1">
        <v>0</v>
      </c>
    </row>
    <row r="42" spans="1:9" ht="24" customHeight="1">
      <c r="A42" s="54"/>
      <c r="B42" s="30" t="s">
        <v>54</v>
      </c>
      <c r="C42" s="37">
        <v>44105</v>
      </c>
      <c r="D42" s="5" t="s">
        <v>187</v>
      </c>
      <c r="E42" s="2">
        <v>101</v>
      </c>
      <c r="F42" s="1">
        <v>270</v>
      </c>
      <c r="G42" s="1">
        <v>270</v>
      </c>
      <c r="H42" s="1">
        <v>0</v>
      </c>
      <c r="I42" s="1">
        <v>0</v>
      </c>
    </row>
    <row r="43" spans="1:9" ht="24" customHeight="1">
      <c r="A43" s="54"/>
      <c r="B43" s="30" t="s">
        <v>212</v>
      </c>
      <c r="C43" s="37">
        <v>44044</v>
      </c>
      <c r="D43" s="5" t="s">
        <v>187</v>
      </c>
      <c r="E43" s="2">
        <v>30</v>
      </c>
      <c r="F43" s="1">
        <v>129</v>
      </c>
      <c r="G43" s="1">
        <v>0</v>
      </c>
      <c r="H43" s="1">
        <f>F43</f>
        <v>129</v>
      </c>
      <c r="I43" s="1">
        <v>0</v>
      </c>
    </row>
    <row r="44" spans="1:9" ht="24" customHeight="1">
      <c r="A44" s="54"/>
      <c r="B44" s="30" t="s">
        <v>174</v>
      </c>
      <c r="C44" s="37">
        <v>44075</v>
      </c>
      <c r="D44" s="5" t="s">
        <v>187</v>
      </c>
      <c r="E44" s="2">
        <v>2072.1</v>
      </c>
      <c r="F44" s="1">
        <v>500</v>
      </c>
      <c r="G44" s="1">
        <v>0</v>
      </c>
      <c r="H44" s="1">
        <f>F44</f>
        <v>500</v>
      </c>
      <c r="I44" s="1">
        <v>0</v>
      </c>
    </row>
    <row r="45" spans="1:16" ht="31.5" customHeight="1">
      <c r="A45" s="4" t="s">
        <v>36</v>
      </c>
      <c r="B45" s="30" t="s">
        <v>55</v>
      </c>
      <c r="C45" s="19"/>
      <c r="D45" s="19" t="s">
        <v>188</v>
      </c>
      <c r="E45" s="52">
        <f>SUM(E46:E54)</f>
        <v>18910</v>
      </c>
      <c r="F45" s="53">
        <f>SUM(F46:F54)</f>
        <v>12090.183</v>
      </c>
      <c r="G45" s="62">
        <f>SUM(G46:G54)</f>
        <v>0</v>
      </c>
      <c r="H45" s="53">
        <f>SUM(H46:H54)</f>
        <v>12090.183</v>
      </c>
      <c r="I45" s="62">
        <f>SUM(I46:I54)</f>
        <v>0</v>
      </c>
      <c r="J45" s="55" t="e">
        <f>J46+J47+J48+J49+#REF!+J54+#REF!</f>
        <v>#REF!</v>
      </c>
      <c r="K45" s="56" t="e">
        <f>K46+K47+K48+K49+#REF!+K54+#REF!</f>
        <v>#REF!</v>
      </c>
      <c r="L45" s="56" t="e">
        <f>L46+L47+L48+L49+#REF!+L54+#REF!</f>
        <v>#REF!</v>
      </c>
      <c r="M45" s="56" t="e">
        <f>M46+M47+M48+M49+#REF!+M54+#REF!</f>
        <v>#REF!</v>
      </c>
      <c r="N45" s="56" t="e">
        <f>N46+N47+N48+N49+#REF!+N54+#REF!</f>
        <v>#REF!</v>
      </c>
      <c r="O45" s="56" t="e">
        <f>O46+O47+O48+O49+#REF!+O54+#REF!</f>
        <v>#REF!</v>
      </c>
      <c r="P45" s="56" t="e">
        <f>P46+P47+P48+P49+#REF!+P54+#REF!</f>
        <v>#REF!</v>
      </c>
    </row>
    <row r="46" spans="1:9" ht="69.75" customHeight="1">
      <c r="A46" s="54"/>
      <c r="B46" s="30" t="s">
        <v>244</v>
      </c>
      <c r="C46" s="37">
        <v>44075</v>
      </c>
      <c r="D46" s="5" t="s">
        <v>188</v>
      </c>
      <c r="E46" s="2">
        <v>1952</v>
      </c>
      <c r="F46" s="3">
        <v>1960.083</v>
      </c>
      <c r="G46" s="1">
        <v>0</v>
      </c>
      <c r="H46" s="3">
        <f aca="true" t="shared" si="3" ref="H46:H54">F46</f>
        <v>1960.083</v>
      </c>
      <c r="I46" s="1">
        <v>0</v>
      </c>
    </row>
    <row r="47" spans="1:9" ht="72.75" customHeight="1">
      <c r="A47" s="54"/>
      <c r="B47" s="30" t="s">
        <v>220</v>
      </c>
      <c r="C47" s="37">
        <v>44136</v>
      </c>
      <c r="D47" s="5" t="s">
        <v>188</v>
      </c>
      <c r="E47" s="2">
        <v>2308</v>
      </c>
      <c r="F47" s="1">
        <v>2886.76</v>
      </c>
      <c r="G47" s="1">
        <v>0</v>
      </c>
      <c r="H47" s="1">
        <f t="shared" si="3"/>
        <v>2886.76</v>
      </c>
      <c r="I47" s="1">
        <v>0</v>
      </c>
    </row>
    <row r="48" spans="1:9" ht="24" customHeight="1">
      <c r="A48" s="54"/>
      <c r="B48" s="30" t="s">
        <v>246</v>
      </c>
      <c r="C48" s="37">
        <v>44105</v>
      </c>
      <c r="D48" s="5" t="s">
        <v>188</v>
      </c>
      <c r="E48" s="2">
        <v>4100</v>
      </c>
      <c r="F48" s="1">
        <v>2157</v>
      </c>
      <c r="G48" s="1">
        <v>0</v>
      </c>
      <c r="H48" s="1">
        <f t="shared" si="3"/>
        <v>2157</v>
      </c>
      <c r="I48" s="1">
        <v>0</v>
      </c>
    </row>
    <row r="49" spans="1:9" ht="46.5" customHeight="1">
      <c r="A49" s="54"/>
      <c r="B49" s="30" t="s">
        <v>215</v>
      </c>
      <c r="C49" s="57">
        <v>44105</v>
      </c>
      <c r="D49" s="5" t="s">
        <v>188</v>
      </c>
      <c r="E49" s="2">
        <v>3853</v>
      </c>
      <c r="F49" s="1">
        <v>1155.2</v>
      </c>
      <c r="G49" s="1">
        <v>0</v>
      </c>
      <c r="H49" s="1">
        <f t="shared" si="3"/>
        <v>1155.2</v>
      </c>
      <c r="I49" s="1">
        <v>0</v>
      </c>
    </row>
    <row r="50" spans="1:9" ht="26.25" customHeight="1">
      <c r="A50" s="54"/>
      <c r="B50" s="30" t="s">
        <v>108</v>
      </c>
      <c r="C50" s="57">
        <v>44105</v>
      </c>
      <c r="D50" s="5" t="s">
        <v>188</v>
      </c>
      <c r="E50" s="2">
        <v>515</v>
      </c>
      <c r="F50" s="1">
        <v>479.47</v>
      </c>
      <c r="G50" s="1">
        <v>0</v>
      </c>
      <c r="H50" s="1">
        <f t="shared" si="3"/>
        <v>479.47</v>
      </c>
      <c r="I50" s="1">
        <v>0</v>
      </c>
    </row>
    <row r="51" spans="1:9" ht="23.25" customHeight="1">
      <c r="A51" s="54"/>
      <c r="B51" s="30" t="s">
        <v>107</v>
      </c>
      <c r="C51" s="57">
        <v>44105</v>
      </c>
      <c r="D51" s="5" t="s">
        <v>188</v>
      </c>
      <c r="E51" s="2">
        <v>2112</v>
      </c>
      <c r="F51" s="1">
        <v>1966.27</v>
      </c>
      <c r="G51" s="1">
        <v>0</v>
      </c>
      <c r="H51" s="1">
        <f t="shared" si="3"/>
        <v>1966.27</v>
      </c>
      <c r="I51" s="1">
        <v>0</v>
      </c>
    </row>
    <row r="52" spans="1:9" ht="23.25" customHeight="1">
      <c r="A52" s="54"/>
      <c r="B52" s="30" t="s">
        <v>172</v>
      </c>
      <c r="C52" s="57">
        <v>44136</v>
      </c>
      <c r="D52" s="5" t="s">
        <v>188</v>
      </c>
      <c r="E52" s="2">
        <v>50</v>
      </c>
      <c r="F52" s="1">
        <v>20</v>
      </c>
      <c r="G52" s="1">
        <v>0</v>
      </c>
      <c r="H52" s="1">
        <f t="shared" si="3"/>
        <v>20</v>
      </c>
      <c r="I52" s="1">
        <v>0</v>
      </c>
    </row>
    <row r="53" spans="1:9" ht="23.25" customHeight="1">
      <c r="A53" s="54"/>
      <c r="B53" s="30" t="s">
        <v>174</v>
      </c>
      <c r="C53" s="57">
        <v>44075</v>
      </c>
      <c r="D53" s="5" t="s">
        <v>188</v>
      </c>
      <c r="E53" s="2">
        <v>100</v>
      </c>
      <c r="F53" s="1">
        <v>15</v>
      </c>
      <c r="G53" s="1">
        <v>0</v>
      </c>
      <c r="H53" s="1">
        <f t="shared" si="3"/>
        <v>15</v>
      </c>
      <c r="I53" s="1">
        <v>0</v>
      </c>
    </row>
    <row r="54" spans="1:9" ht="51" customHeight="1">
      <c r="A54" s="54"/>
      <c r="B54" s="30" t="s">
        <v>179</v>
      </c>
      <c r="C54" s="37">
        <v>44105</v>
      </c>
      <c r="D54" s="5" t="s">
        <v>188</v>
      </c>
      <c r="E54" s="2">
        <v>3920</v>
      </c>
      <c r="F54" s="1">
        <v>1450.4</v>
      </c>
      <c r="G54" s="1">
        <v>0</v>
      </c>
      <c r="H54" s="1">
        <f t="shared" si="3"/>
        <v>1450.4</v>
      </c>
      <c r="I54" s="1">
        <v>0</v>
      </c>
    </row>
    <row r="55" spans="1:9" ht="46.5" customHeight="1">
      <c r="A55" s="4" t="s">
        <v>37</v>
      </c>
      <c r="B55" s="30" t="s">
        <v>144</v>
      </c>
      <c r="C55" s="19"/>
      <c r="D55" s="19" t="s">
        <v>5</v>
      </c>
      <c r="E55" s="58">
        <f>SUM(E56:E67)</f>
        <v>1351</v>
      </c>
      <c r="F55" s="53">
        <f>SUM(F56:F67)</f>
        <v>33474.774000000005</v>
      </c>
      <c r="G55" s="62">
        <f>SUM(G56:G63)</f>
        <v>0</v>
      </c>
      <c r="H55" s="53">
        <f>SUM(H56:H67)</f>
        <v>33474.774000000005</v>
      </c>
      <c r="I55" s="62">
        <f>SUM(I56:I63)</f>
        <v>0</v>
      </c>
    </row>
    <row r="56" spans="1:9" ht="69.75" customHeight="1">
      <c r="A56" s="51"/>
      <c r="B56" s="30" t="s">
        <v>177</v>
      </c>
      <c r="C56" s="37">
        <v>44075</v>
      </c>
      <c r="D56" s="5" t="s">
        <v>5</v>
      </c>
      <c r="E56" s="5">
        <v>347</v>
      </c>
      <c r="F56" s="3">
        <f>11251.513+5674.501</f>
        <v>16926.014000000003</v>
      </c>
      <c r="G56" s="1">
        <v>0</v>
      </c>
      <c r="H56" s="3">
        <f aca="true" t="shared" si="4" ref="H56:H62">F56</f>
        <v>16926.014000000003</v>
      </c>
      <c r="I56" s="1">
        <v>0</v>
      </c>
    </row>
    <row r="57" spans="1:9" ht="83.25" customHeight="1">
      <c r="A57" s="54"/>
      <c r="B57" s="30" t="s">
        <v>218</v>
      </c>
      <c r="C57" s="37">
        <v>44075</v>
      </c>
      <c r="D57" s="5" t="s">
        <v>5</v>
      </c>
      <c r="E57" s="5">
        <v>311</v>
      </c>
      <c r="F57" s="1">
        <f>7042.27+2589.81</f>
        <v>9632.08</v>
      </c>
      <c r="G57" s="1">
        <v>0</v>
      </c>
      <c r="H57" s="1">
        <f t="shared" si="4"/>
        <v>9632.08</v>
      </c>
      <c r="I57" s="1">
        <v>0</v>
      </c>
    </row>
    <row r="58" spans="1:9" ht="27" customHeight="1">
      <c r="A58" s="54"/>
      <c r="B58" s="30" t="s">
        <v>246</v>
      </c>
      <c r="C58" s="37">
        <v>44105</v>
      </c>
      <c r="D58" s="5" t="s">
        <v>5</v>
      </c>
      <c r="E58" s="5">
        <v>206</v>
      </c>
      <c r="F58" s="1">
        <f>2085+981</f>
        <v>3066</v>
      </c>
      <c r="G58" s="1">
        <v>0</v>
      </c>
      <c r="H58" s="1">
        <f t="shared" si="4"/>
        <v>3066</v>
      </c>
      <c r="I58" s="1">
        <v>0</v>
      </c>
    </row>
    <row r="59" spans="1:9" ht="62.25" customHeight="1">
      <c r="A59" s="54"/>
      <c r="B59" s="30" t="s">
        <v>213</v>
      </c>
      <c r="C59" s="37">
        <v>44075</v>
      </c>
      <c r="D59" s="5" t="s">
        <v>5</v>
      </c>
      <c r="E59" s="5">
        <v>208</v>
      </c>
      <c r="F59" s="1">
        <f>1964.2+596.1</f>
        <v>2560.3</v>
      </c>
      <c r="G59" s="1">
        <v>0</v>
      </c>
      <c r="H59" s="1">
        <f t="shared" si="4"/>
        <v>2560.3</v>
      </c>
      <c r="I59" s="1">
        <v>0</v>
      </c>
    </row>
    <row r="60" spans="1:9" ht="27.75" customHeight="1">
      <c r="A60" s="54"/>
      <c r="B60" s="30" t="s">
        <v>108</v>
      </c>
      <c r="C60" s="37">
        <v>44075</v>
      </c>
      <c r="D60" s="5" t="s">
        <v>5</v>
      </c>
      <c r="E60" s="5">
        <v>43</v>
      </c>
      <c r="F60" s="1">
        <f>71.4+105.06</f>
        <v>176.46</v>
      </c>
      <c r="G60" s="1">
        <v>0</v>
      </c>
      <c r="H60" s="1">
        <f t="shared" si="4"/>
        <v>176.46</v>
      </c>
      <c r="I60" s="1">
        <v>0</v>
      </c>
    </row>
    <row r="61" spans="1:9" ht="29.25" customHeight="1">
      <c r="A61" s="54"/>
      <c r="B61" s="30" t="s">
        <v>107</v>
      </c>
      <c r="C61" s="37">
        <v>44075</v>
      </c>
      <c r="D61" s="5" t="s">
        <v>5</v>
      </c>
      <c r="E61" s="5">
        <v>38</v>
      </c>
      <c r="F61" s="1">
        <f>59.12+82.4</f>
        <v>141.52</v>
      </c>
      <c r="G61" s="1">
        <v>0</v>
      </c>
      <c r="H61" s="1">
        <f t="shared" si="4"/>
        <v>141.52</v>
      </c>
      <c r="I61" s="1">
        <v>0</v>
      </c>
    </row>
    <row r="62" spans="1:9" ht="49.5" customHeight="1">
      <c r="A62" s="54"/>
      <c r="B62" s="30" t="s">
        <v>179</v>
      </c>
      <c r="C62" s="37">
        <v>44075</v>
      </c>
      <c r="D62" s="5" t="s">
        <v>5</v>
      </c>
      <c r="E62" s="5">
        <v>174</v>
      </c>
      <c r="F62" s="1">
        <v>513.3</v>
      </c>
      <c r="G62" s="1">
        <v>0</v>
      </c>
      <c r="H62" s="1">
        <f t="shared" si="4"/>
        <v>513.3</v>
      </c>
      <c r="I62" s="1">
        <v>0</v>
      </c>
    </row>
    <row r="63" spans="1:16" ht="25.5" customHeight="1">
      <c r="A63" s="54"/>
      <c r="B63" s="30" t="s">
        <v>19</v>
      </c>
      <c r="C63" s="37">
        <v>44075</v>
      </c>
      <c r="D63" s="51" t="s">
        <v>5</v>
      </c>
      <c r="E63" s="5">
        <v>3</v>
      </c>
      <c r="F63" s="1">
        <f>6.2+5.4</f>
        <v>11.600000000000001</v>
      </c>
      <c r="G63" s="1">
        <v>0</v>
      </c>
      <c r="H63" s="1">
        <f>F63</f>
        <v>11.600000000000001</v>
      </c>
      <c r="I63" s="1">
        <v>0</v>
      </c>
      <c r="J63" s="59" t="e">
        <f>J68+J69+J70+J71+J72+#REF!+J75+#REF!+#REF!+#REF!</f>
        <v>#REF!</v>
      </c>
      <c r="K63" s="60" t="e">
        <f>K68+K69+K70+K71+K72+#REF!+K75+#REF!+#REF!+#REF!</f>
        <v>#REF!</v>
      </c>
      <c r="L63" s="60" t="e">
        <f>L68+L69+L70+L71+L72+#REF!+L75+#REF!+#REF!+#REF!</f>
        <v>#REF!</v>
      </c>
      <c r="M63" s="60" t="e">
        <f>M68+M69+M70+M71+M72+#REF!+M75+#REF!+#REF!+#REF!</f>
        <v>#REF!</v>
      </c>
      <c r="N63" s="60" t="e">
        <f>N68+N69+N70+N71+N72+#REF!+N75+#REF!+#REF!+#REF!</f>
        <v>#REF!</v>
      </c>
      <c r="O63" s="60" t="e">
        <f>O68+O69+O70+O71+O72+#REF!+O75+#REF!+#REF!+#REF!</f>
        <v>#REF!</v>
      </c>
      <c r="P63" s="60" t="e">
        <f>P68+P69+P70+P71+P72+#REF!+P75+#REF!+#REF!+#REF!</f>
        <v>#REF!</v>
      </c>
    </row>
    <row r="64" spans="1:16" ht="25.5" customHeight="1">
      <c r="A64" s="54"/>
      <c r="B64" s="30" t="s">
        <v>212</v>
      </c>
      <c r="C64" s="37">
        <v>44075</v>
      </c>
      <c r="D64" s="51" t="s">
        <v>5</v>
      </c>
      <c r="E64" s="5">
        <v>3</v>
      </c>
      <c r="F64" s="1">
        <v>170</v>
      </c>
      <c r="G64" s="1">
        <v>0</v>
      </c>
      <c r="H64" s="1">
        <f>F64</f>
        <v>170</v>
      </c>
      <c r="I64" s="1">
        <v>0</v>
      </c>
      <c r="J64" s="61"/>
      <c r="K64" s="61"/>
      <c r="L64" s="61"/>
      <c r="M64" s="61"/>
      <c r="N64" s="61"/>
      <c r="O64" s="61"/>
      <c r="P64" s="61"/>
    </row>
    <row r="65" spans="1:16" ht="25.5" customHeight="1">
      <c r="A65" s="54"/>
      <c r="B65" s="30" t="s">
        <v>172</v>
      </c>
      <c r="C65" s="37">
        <v>44105</v>
      </c>
      <c r="D65" s="51" t="s">
        <v>5</v>
      </c>
      <c r="E65" s="5">
        <v>2</v>
      </c>
      <c r="F65" s="1">
        <f>10.5+1</f>
        <v>11.5</v>
      </c>
      <c r="G65" s="1">
        <v>0</v>
      </c>
      <c r="H65" s="1">
        <f>F65</f>
        <v>11.5</v>
      </c>
      <c r="I65" s="1">
        <v>0</v>
      </c>
      <c r="J65" s="61"/>
      <c r="K65" s="61"/>
      <c r="L65" s="61"/>
      <c r="M65" s="61"/>
      <c r="N65" s="61"/>
      <c r="O65" s="61"/>
      <c r="P65" s="61"/>
    </row>
    <row r="66" spans="1:16" ht="25.5" customHeight="1">
      <c r="A66" s="54"/>
      <c r="B66" s="30" t="s">
        <v>174</v>
      </c>
      <c r="C66" s="37">
        <v>44075</v>
      </c>
      <c r="D66" s="51" t="s">
        <v>5</v>
      </c>
      <c r="E66" s="5">
        <v>12</v>
      </c>
      <c r="F66" s="1">
        <v>120</v>
      </c>
      <c r="G66" s="1">
        <v>0</v>
      </c>
      <c r="H66" s="1">
        <f>F66</f>
        <v>120</v>
      </c>
      <c r="I66" s="1">
        <v>0</v>
      </c>
      <c r="J66" s="61"/>
      <c r="K66" s="61"/>
      <c r="L66" s="61"/>
      <c r="M66" s="61"/>
      <c r="N66" s="61"/>
      <c r="O66" s="61"/>
      <c r="P66" s="61"/>
    </row>
    <row r="67" spans="1:16" ht="25.5" customHeight="1">
      <c r="A67" s="54"/>
      <c r="B67" s="30" t="s">
        <v>173</v>
      </c>
      <c r="C67" s="37">
        <v>44105</v>
      </c>
      <c r="D67" s="51" t="s">
        <v>5</v>
      </c>
      <c r="E67" s="5">
        <v>4</v>
      </c>
      <c r="F67" s="1">
        <f>114+32</f>
        <v>146</v>
      </c>
      <c r="G67" s="1">
        <v>0</v>
      </c>
      <c r="H67" s="1">
        <f>F67</f>
        <v>146</v>
      </c>
      <c r="I67" s="1">
        <v>0</v>
      </c>
      <c r="J67" s="61"/>
      <c r="K67" s="61"/>
      <c r="L67" s="61"/>
      <c r="M67" s="61"/>
      <c r="N67" s="61"/>
      <c r="O67" s="61"/>
      <c r="P67" s="61"/>
    </row>
    <row r="68" spans="1:9" ht="45" customHeight="1">
      <c r="A68" s="4" t="s">
        <v>38</v>
      </c>
      <c r="B68" s="30" t="s">
        <v>56</v>
      </c>
      <c r="C68" s="19"/>
      <c r="D68" s="19" t="s">
        <v>5</v>
      </c>
      <c r="E68" s="58">
        <f>SUM(E69:E78)</f>
        <v>1294</v>
      </c>
      <c r="F68" s="62">
        <f>SUM(F69:F78)</f>
        <v>8808.567000000001</v>
      </c>
      <c r="G68" s="62">
        <f>SUM(G69:G75)</f>
        <v>0</v>
      </c>
      <c r="H68" s="62">
        <f>SUM(H69:H78)</f>
        <v>8808.567000000001</v>
      </c>
      <c r="I68" s="62">
        <f>SUM(I69:I75)</f>
        <v>0</v>
      </c>
    </row>
    <row r="69" spans="1:9" ht="74.25" customHeight="1">
      <c r="A69" s="54"/>
      <c r="B69" s="30" t="s">
        <v>177</v>
      </c>
      <c r="C69" s="37">
        <v>44075</v>
      </c>
      <c r="D69" s="5" t="s">
        <v>5</v>
      </c>
      <c r="E69" s="5">
        <v>295</v>
      </c>
      <c r="F69" s="1">
        <v>1631.487</v>
      </c>
      <c r="G69" s="1">
        <v>0</v>
      </c>
      <c r="H69" s="1">
        <f aca="true" t="shared" si="5" ref="H69:H78">F69</f>
        <v>1631.487</v>
      </c>
      <c r="I69" s="1">
        <v>0</v>
      </c>
    </row>
    <row r="70" spans="1:9" ht="83.25" customHeight="1">
      <c r="A70" s="54"/>
      <c r="B70" s="30" t="s">
        <v>218</v>
      </c>
      <c r="C70" s="37">
        <v>44075</v>
      </c>
      <c r="D70" s="5" t="s">
        <v>5</v>
      </c>
      <c r="E70" s="5">
        <v>311</v>
      </c>
      <c r="F70" s="1">
        <v>2549.97</v>
      </c>
      <c r="G70" s="1">
        <v>0</v>
      </c>
      <c r="H70" s="1">
        <f t="shared" si="5"/>
        <v>2549.97</v>
      </c>
      <c r="I70" s="1">
        <v>0</v>
      </c>
    </row>
    <row r="71" spans="1:9" ht="27.75" customHeight="1">
      <c r="A71" s="54"/>
      <c r="B71" s="30" t="s">
        <v>246</v>
      </c>
      <c r="C71" s="37">
        <v>44089</v>
      </c>
      <c r="D71" s="5" t="s">
        <v>5</v>
      </c>
      <c r="E71" s="5">
        <v>206</v>
      </c>
      <c r="F71" s="1">
        <v>1720</v>
      </c>
      <c r="G71" s="1">
        <v>0</v>
      </c>
      <c r="H71" s="1">
        <f t="shared" si="5"/>
        <v>1720</v>
      </c>
      <c r="I71" s="1">
        <v>0</v>
      </c>
    </row>
    <row r="72" spans="1:9" ht="58.5" customHeight="1">
      <c r="A72" s="54"/>
      <c r="B72" s="30" t="s">
        <v>213</v>
      </c>
      <c r="C72" s="37">
        <v>44075</v>
      </c>
      <c r="D72" s="5" t="s">
        <v>5</v>
      </c>
      <c r="E72" s="5">
        <v>208</v>
      </c>
      <c r="F72" s="1">
        <v>2234.5</v>
      </c>
      <c r="G72" s="1">
        <v>0</v>
      </c>
      <c r="H72" s="1">
        <f t="shared" si="5"/>
        <v>2234.5</v>
      </c>
      <c r="I72" s="1">
        <v>0</v>
      </c>
    </row>
    <row r="73" spans="1:9" ht="32.25" customHeight="1">
      <c r="A73" s="54"/>
      <c r="B73" s="30" t="s">
        <v>108</v>
      </c>
      <c r="C73" s="37">
        <v>44105</v>
      </c>
      <c r="D73" s="5" t="s">
        <v>5</v>
      </c>
      <c r="E73" s="5">
        <v>43</v>
      </c>
      <c r="F73" s="1">
        <v>36.77</v>
      </c>
      <c r="G73" s="1">
        <v>0</v>
      </c>
      <c r="H73" s="1">
        <f t="shared" si="5"/>
        <v>36.77</v>
      </c>
      <c r="I73" s="1">
        <v>0</v>
      </c>
    </row>
    <row r="74" spans="1:9" ht="29.25" customHeight="1">
      <c r="A74" s="54"/>
      <c r="B74" s="30" t="s">
        <v>107</v>
      </c>
      <c r="C74" s="37">
        <v>44105</v>
      </c>
      <c r="D74" s="5" t="s">
        <v>5</v>
      </c>
      <c r="E74" s="5">
        <v>38</v>
      </c>
      <c r="F74" s="1">
        <v>28.84</v>
      </c>
      <c r="G74" s="1">
        <v>0</v>
      </c>
      <c r="H74" s="1">
        <f t="shared" si="5"/>
        <v>28.84</v>
      </c>
      <c r="I74" s="1">
        <v>0</v>
      </c>
    </row>
    <row r="75" spans="1:9" ht="46.5" customHeight="1">
      <c r="A75" s="54"/>
      <c r="B75" s="30" t="s">
        <v>179</v>
      </c>
      <c r="C75" s="37">
        <v>44075</v>
      </c>
      <c r="D75" s="5" t="s">
        <v>5</v>
      </c>
      <c r="E75" s="5">
        <v>174</v>
      </c>
      <c r="F75" s="1">
        <v>435</v>
      </c>
      <c r="G75" s="1">
        <v>0</v>
      </c>
      <c r="H75" s="1">
        <f t="shared" si="5"/>
        <v>435</v>
      </c>
      <c r="I75" s="1">
        <v>0</v>
      </c>
    </row>
    <row r="76" spans="1:9" ht="27.75" customHeight="1">
      <c r="A76" s="54"/>
      <c r="B76" s="30" t="s">
        <v>212</v>
      </c>
      <c r="C76" s="37">
        <v>44044</v>
      </c>
      <c r="D76" s="5" t="s">
        <v>5</v>
      </c>
      <c r="E76" s="5">
        <v>3</v>
      </c>
      <c r="F76" s="1">
        <v>64</v>
      </c>
      <c r="G76" s="1">
        <v>0</v>
      </c>
      <c r="H76" s="1">
        <f t="shared" si="5"/>
        <v>64</v>
      </c>
      <c r="I76" s="1">
        <v>0</v>
      </c>
    </row>
    <row r="77" spans="1:9" ht="27.75" customHeight="1">
      <c r="A77" s="54"/>
      <c r="B77" s="30" t="s">
        <v>174</v>
      </c>
      <c r="C77" s="37">
        <v>44075</v>
      </c>
      <c r="D77" s="5" t="s">
        <v>5</v>
      </c>
      <c r="E77" s="5">
        <v>12</v>
      </c>
      <c r="F77" s="1">
        <v>70</v>
      </c>
      <c r="G77" s="1">
        <v>0</v>
      </c>
      <c r="H77" s="1">
        <f t="shared" si="5"/>
        <v>70</v>
      </c>
      <c r="I77" s="1">
        <v>0</v>
      </c>
    </row>
    <row r="78" spans="1:9" ht="27.75" customHeight="1">
      <c r="A78" s="54"/>
      <c r="B78" s="30" t="s">
        <v>173</v>
      </c>
      <c r="C78" s="37">
        <v>44105</v>
      </c>
      <c r="D78" s="5" t="s">
        <v>5</v>
      </c>
      <c r="E78" s="5">
        <v>4</v>
      </c>
      <c r="F78" s="1">
        <v>38</v>
      </c>
      <c r="G78" s="1">
        <v>0</v>
      </c>
      <c r="H78" s="1">
        <f t="shared" si="5"/>
        <v>38</v>
      </c>
      <c r="I78" s="1">
        <v>0</v>
      </c>
    </row>
    <row r="79" spans="1:17" ht="30.75" customHeight="1">
      <c r="A79" s="4" t="s">
        <v>39</v>
      </c>
      <c r="B79" s="30" t="s">
        <v>58</v>
      </c>
      <c r="C79" s="63"/>
      <c r="D79" s="5" t="s">
        <v>23</v>
      </c>
      <c r="E79" s="58">
        <f>SUM(E80:E89)</f>
        <v>1406</v>
      </c>
      <c r="F79" s="62">
        <f>SUM(F80:F89)</f>
        <v>2672.148</v>
      </c>
      <c r="G79" s="62">
        <f>SUM(G80:G86)</f>
        <v>0</v>
      </c>
      <c r="H79" s="62">
        <f>SUM(H80:H89)</f>
        <v>2672.148</v>
      </c>
      <c r="I79" s="62">
        <f>SUM(I80:I86)</f>
        <v>0</v>
      </c>
      <c r="M79" s="64"/>
      <c r="Q79" s="64"/>
    </row>
    <row r="80" spans="1:17" ht="72" customHeight="1">
      <c r="A80" s="54"/>
      <c r="B80" s="30" t="s">
        <v>177</v>
      </c>
      <c r="C80" s="57">
        <v>44075</v>
      </c>
      <c r="D80" s="5" t="s">
        <v>23</v>
      </c>
      <c r="E80" s="5">
        <v>322</v>
      </c>
      <c r="F80" s="1">
        <v>640.038</v>
      </c>
      <c r="G80" s="1">
        <v>0</v>
      </c>
      <c r="H80" s="1">
        <f aca="true" t="shared" si="6" ref="H80:H101">F80</f>
        <v>640.038</v>
      </c>
      <c r="I80" s="3">
        <v>0</v>
      </c>
      <c r="Q80" s="64"/>
    </row>
    <row r="81" spans="1:17" ht="82.5" customHeight="1">
      <c r="A81" s="65"/>
      <c r="B81" s="30" t="s">
        <v>218</v>
      </c>
      <c r="C81" s="57">
        <v>44075</v>
      </c>
      <c r="D81" s="5" t="s">
        <v>23</v>
      </c>
      <c r="E81" s="5">
        <v>329</v>
      </c>
      <c r="F81" s="1">
        <v>744.45</v>
      </c>
      <c r="G81" s="1">
        <v>0</v>
      </c>
      <c r="H81" s="1">
        <f t="shared" si="6"/>
        <v>744.45</v>
      </c>
      <c r="I81" s="1">
        <v>0</v>
      </c>
      <c r="N81" s="64"/>
      <c r="Q81" s="64"/>
    </row>
    <row r="82" spans="1:17" ht="30.75" customHeight="1">
      <c r="A82" s="65"/>
      <c r="B82" s="30" t="s">
        <v>246</v>
      </c>
      <c r="C82" s="57">
        <v>44075</v>
      </c>
      <c r="D82" s="5" t="s">
        <v>23</v>
      </c>
      <c r="E82" s="5">
        <v>252</v>
      </c>
      <c r="F82" s="1">
        <v>517</v>
      </c>
      <c r="G82" s="1">
        <v>0</v>
      </c>
      <c r="H82" s="1">
        <f t="shared" si="6"/>
        <v>517</v>
      </c>
      <c r="I82" s="1">
        <v>0</v>
      </c>
      <c r="Q82" s="64"/>
    </row>
    <row r="83" spans="1:17" ht="58.5" customHeight="1">
      <c r="A83" s="65"/>
      <c r="B83" s="30" t="s">
        <v>213</v>
      </c>
      <c r="C83" s="57">
        <v>44075</v>
      </c>
      <c r="D83" s="5" t="s">
        <v>23</v>
      </c>
      <c r="E83" s="5">
        <v>208</v>
      </c>
      <c r="F83" s="1">
        <v>335.3</v>
      </c>
      <c r="G83" s="1">
        <v>0</v>
      </c>
      <c r="H83" s="1">
        <f t="shared" si="6"/>
        <v>335.3</v>
      </c>
      <c r="I83" s="1">
        <v>0</v>
      </c>
      <c r="Q83" s="64"/>
    </row>
    <row r="84" spans="1:17" ht="23.25" customHeight="1">
      <c r="A84" s="65"/>
      <c r="B84" s="30" t="s">
        <v>108</v>
      </c>
      <c r="C84" s="57">
        <v>44105</v>
      </c>
      <c r="D84" s="5" t="s">
        <v>23</v>
      </c>
      <c r="E84" s="5">
        <v>43</v>
      </c>
      <c r="F84" s="1">
        <v>28.84</v>
      </c>
      <c r="G84" s="1">
        <v>0</v>
      </c>
      <c r="H84" s="1">
        <f t="shared" si="6"/>
        <v>28.84</v>
      </c>
      <c r="I84" s="1">
        <v>0</v>
      </c>
      <c r="Q84" s="64"/>
    </row>
    <row r="85" spans="1:17" ht="26.25" customHeight="1">
      <c r="A85" s="65"/>
      <c r="B85" s="30" t="s">
        <v>107</v>
      </c>
      <c r="C85" s="57">
        <v>44105</v>
      </c>
      <c r="D85" s="5" t="s">
        <v>23</v>
      </c>
      <c r="E85" s="5">
        <v>38</v>
      </c>
      <c r="F85" s="1">
        <v>21.12</v>
      </c>
      <c r="G85" s="1">
        <v>0</v>
      </c>
      <c r="H85" s="1">
        <f t="shared" si="6"/>
        <v>21.12</v>
      </c>
      <c r="I85" s="1">
        <v>0</v>
      </c>
      <c r="Q85" s="64"/>
    </row>
    <row r="86" spans="1:17" ht="54.75" customHeight="1">
      <c r="A86" s="54"/>
      <c r="B86" s="30" t="s">
        <v>179</v>
      </c>
      <c r="C86" s="57">
        <v>44075</v>
      </c>
      <c r="D86" s="5" t="s">
        <v>23</v>
      </c>
      <c r="E86" s="5">
        <v>192</v>
      </c>
      <c r="F86" s="1">
        <v>326.4</v>
      </c>
      <c r="G86" s="1">
        <v>0</v>
      </c>
      <c r="H86" s="1">
        <f t="shared" si="6"/>
        <v>326.4</v>
      </c>
      <c r="I86" s="1">
        <v>0</v>
      </c>
      <c r="Q86" s="64"/>
    </row>
    <row r="87" spans="1:17" ht="29.25" customHeight="1">
      <c r="A87" s="54"/>
      <c r="B87" s="30" t="s">
        <v>212</v>
      </c>
      <c r="C87" s="57">
        <v>44075</v>
      </c>
      <c r="D87" s="5" t="s">
        <v>23</v>
      </c>
      <c r="E87" s="5">
        <v>6</v>
      </c>
      <c r="F87" s="1">
        <v>32</v>
      </c>
      <c r="G87" s="1">
        <v>0</v>
      </c>
      <c r="H87" s="1">
        <f t="shared" si="6"/>
        <v>32</v>
      </c>
      <c r="I87" s="1">
        <v>0</v>
      </c>
      <c r="Q87" s="64"/>
    </row>
    <row r="88" spans="1:17" ht="29.25" customHeight="1">
      <c r="A88" s="54"/>
      <c r="B88" s="30" t="s">
        <v>174</v>
      </c>
      <c r="C88" s="57">
        <v>44075</v>
      </c>
      <c r="D88" s="5" t="s">
        <v>23</v>
      </c>
      <c r="E88" s="5">
        <v>12</v>
      </c>
      <c r="F88" s="1">
        <v>3</v>
      </c>
      <c r="G88" s="1">
        <v>0</v>
      </c>
      <c r="H88" s="1">
        <f t="shared" si="6"/>
        <v>3</v>
      </c>
      <c r="I88" s="1">
        <v>0</v>
      </c>
      <c r="Q88" s="64"/>
    </row>
    <row r="89" spans="1:17" ht="29.25" customHeight="1">
      <c r="A89" s="54"/>
      <c r="B89" s="30" t="s">
        <v>173</v>
      </c>
      <c r="C89" s="57">
        <v>44105</v>
      </c>
      <c r="D89" s="5" t="s">
        <v>23</v>
      </c>
      <c r="E89" s="5">
        <v>4</v>
      </c>
      <c r="F89" s="1">
        <v>24</v>
      </c>
      <c r="G89" s="1">
        <v>0</v>
      </c>
      <c r="H89" s="1">
        <f t="shared" si="6"/>
        <v>24</v>
      </c>
      <c r="I89" s="1">
        <v>0</v>
      </c>
      <c r="Q89" s="64"/>
    </row>
    <row r="90" spans="1:21" ht="37.5">
      <c r="A90" s="66" t="s">
        <v>40</v>
      </c>
      <c r="B90" s="81" t="s">
        <v>198</v>
      </c>
      <c r="C90" s="37"/>
      <c r="D90" s="51"/>
      <c r="E90" s="67">
        <f>SUM(E91:E101)</f>
        <v>1381</v>
      </c>
      <c r="F90" s="68">
        <f>SUM(F91:F101)</f>
        <v>7895.398000000001</v>
      </c>
      <c r="G90" s="68">
        <f>SUM(G91:G101)</f>
        <v>0</v>
      </c>
      <c r="H90" s="68">
        <f>SUM(H91:H101)</f>
        <v>7895.398000000001</v>
      </c>
      <c r="I90" s="68">
        <f>SUM(I91:I101)</f>
        <v>0</v>
      </c>
      <c r="Q90" s="69"/>
      <c r="R90" s="69"/>
      <c r="S90" s="69"/>
      <c r="T90" s="69"/>
      <c r="U90" s="70"/>
    </row>
    <row r="91" spans="1:21" ht="27" customHeight="1">
      <c r="A91" s="66"/>
      <c r="B91" s="30" t="s">
        <v>108</v>
      </c>
      <c r="C91" s="57">
        <v>44105</v>
      </c>
      <c r="D91" s="5" t="s">
        <v>23</v>
      </c>
      <c r="E91" s="71">
        <v>43</v>
      </c>
      <c r="F91" s="72">
        <v>123.29</v>
      </c>
      <c r="G91" s="72">
        <v>0</v>
      </c>
      <c r="H91" s="72">
        <f t="shared" si="6"/>
        <v>123.29</v>
      </c>
      <c r="I91" s="72">
        <v>0</v>
      </c>
      <c r="Q91" s="69"/>
      <c r="R91" s="69"/>
      <c r="S91" s="69"/>
      <c r="T91" s="69"/>
      <c r="U91" s="70"/>
    </row>
    <row r="92" spans="1:21" ht="23.25" customHeight="1">
      <c r="A92" s="66"/>
      <c r="B92" s="30" t="s">
        <v>107</v>
      </c>
      <c r="C92" s="57">
        <v>44105</v>
      </c>
      <c r="D92" s="5" t="s">
        <v>23</v>
      </c>
      <c r="E92" s="71">
        <v>38</v>
      </c>
      <c r="F92" s="72">
        <v>95.17</v>
      </c>
      <c r="G92" s="72">
        <v>0</v>
      </c>
      <c r="H92" s="72">
        <f t="shared" si="6"/>
        <v>95.17</v>
      </c>
      <c r="I92" s="72">
        <v>0</v>
      </c>
      <c r="Q92" s="69"/>
      <c r="R92" s="69"/>
      <c r="S92" s="69"/>
      <c r="T92" s="69"/>
      <c r="U92" s="70"/>
    </row>
    <row r="93" spans="1:21" ht="23.25" customHeight="1">
      <c r="A93" s="66"/>
      <c r="B93" s="30" t="s">
        <v>19</v>
      </c>
      <c r="C93" s="57">
        <v>44105</v>
      </c>
      <c r="D93" s="5" t="s">
        <v>23</v>
      </c>
      <c r="E93" s="71">
        <v>1</v>
      </c>
      <c r="F93" s="72">
        <v>2.3</v>
      </c>
      <c r="G93" s="72">
        <v>0</v>
      </c>
      <c r="H93" s="72">
        <f t="shared" si="6"/>
        <v>2.3</v>
      </c>
      <c r="I93" s="72">
        <v>0</v>
      </c>
      <c r="Q93" s="69"/>
      <c r="R93" s="69"/>
      <c r="S93" s="69"/>
      <c r="T93" s="69"/>
      <c r="U93" s="70"/>
    </row>
    <row r="94" spans="1:21" ht="27.75" customHeight="1">
      <c r="A94" s="66"/>
      <c r="B94" s="30" t="s">
        <v>246</v>
      </c>
      <c r="C94" s="57">
        <v>44105</v>
      </c>
      <c r="D94" s="5" t="s">
        <v>23</v>
      </c>
      <c r="E94" s="71">
        <v>224</v>
      </c>
      <c r="F94" s="72">
        <v>1185</v>
      </c>
      <c r="G94" s="72">
        <v>0</v>
      </c>
      <c r="H94" s="72">
        <f t="shared" si="6"/>
        <v>1185</v>
      </c>
      <c r="I94" s="72">
        <v>0</v>
      </c>
      <c r="Q94" s="69"/>
      <c r="R94" s="69"/>
      <c r="S94" s="69"/>
      <c r="T94" s="69"/>
      <c r="U94" s="70"/>
    </row>
    <row r="95" spans="1:21" ht="52.5" customHeight="1">
      <c r="A95" s="66"/>
      <c r="B95" s="30" t="s">
        <v>179</v>
      </c>
      <c r="C95" s="57">
        <v>44075</v>
      </c>
      <c r="D95" s="5" t="s">
        <v>23</v>
      </c>
      <c r="E95" s="73">
        <v>181</v>
      </c>
      <c r="F95" s="1">
        <v>543</v>
      </c>
      <c r="G95" s="1">
        <v>0</v>
      </c>
      <c r="H95" s="1">
        <f t="shared" si="6"/>
        <v>543</v>
      </c>
      <c r="I95" s="1">
        <v>0</v>
      </c>
      <c r="Q95" s="69"/>
      <c r="R95" s="69"/>
      <c r="S95" s="69"/>
      <c r="T95" s="69"/>
      <c r="U95" s="70"/>
    </row>
    <row r="96" spans="1:21" ht="27" customHeight="1">
      <c r="A96" s="66"/>
      <c r="B96" s="30" t="s">
        <v>212</v>
      </c>
      <c r="C96" s="57">
        <v>44044</v>
      </c>
      <c r="D96" s="5" t="s">
        <v>23</v>
      </c>
      <c r="E96" s="73">
        <v>7</v>
      </c>
      <c r="F96" s="1">
        <v>81</v>
      </c>
      <c r="G96" s="1">
        <v>0</v>
      </c>
      <c r="H96" s="1">
        <f t="shared" si="6"/>
        <v>81</v>
      </c>
      <c r="I96" s="1">
        <v>0</v>
      </c>
      <c r="Q96" s="69"/>
      <c r="R96" s="69"/>
      <c r="S96" s="69"/>
      <c r="T96" s="69"/>
      <c r="U96" s="70"/>
    </row>
    <row r="97" spans="1:21" ht="27" customHeight="1">
      <c r="A97" s="66"/>
      <c r="B97" s="30" t="s">
        <v>174</v>
      </c>
      <c r="C97" s="57">
        <v>44075</v>
      </c>
      <c r="D97" s="5" t="s">
        <v>23</v>
      </c>
      <c r="E97" s="73">
        <v>13</v>
      </c>
      <c r="F97" s="1">
        <v>100</v>
      </c>
      <c r="G97" s="1">
        <v>0</v>
      </c>
      <c r="H97" s="1">
        <f t="shared" si="6"/>
        <v>100</v>
      </c>
      <c r="I97" s="1">
        <v>0</v>
      </c>
      <c r="Q97" s="69"/>
      <c r="R97" s="69"/>
      <c r="S97" s="69"/>
      <c r="T97" s="69"/>
      <c r="U97" s="70"/>
    </row>
    <row r="98" spans="1:21" ht="27" customHeight="1">
      <c r="A98" s="66"/>
      <c r="B98" s="30" t="s">
        <v>173</v>
      </c>
      <c r="C98" s="57">
        <v>44105</v>
      </c>
      <c r="D98" s="5" t="s">
        <v>23</v>
      </c>
      <c r="E98" s="73">
        <v>8</v>
      </c>
      <c r="F98" s="1">
        <v>20</v>
      </c>
      <c r="G98" s="1">
        <v>0</v>
      </c>
      <c r="H98" s="1">
        <f t="shared" si="6"/>
        <v>20</v>
      </c>
      <c r="I98" s="1">
        <v>0</v>
      </c>
      <c r="Q98" s="69"/>
      <c r="R98" s="69"/>
      <c r="S98" s="69"/>
      <c r="T98" s="69"/>
      <c r="U98" s="70"/>
    </row>
    <row r="99" spans="1:21" ht="84" customHeight="1">
      <c r="A99" s="66"/>
      <c r="B99" s="30" t="s">
        <v>218</v>
      </c>
      <c r="C99" s="57">
        <v>44075</v>
      </c>
      <c r="D99" s="5" t="s">
        <v>23</v>
      </c>
      <c r="E99" s="73">
        <v>320</v>
      </c>
      <c r="F99" s="1">
        <v>2034.37</v>
      </c>
      <c r="G99" s="1">
        <v>0</v>
      </c>
      <c r="H99" s="1">
        <f>F99</f>
        <v>2034.37</v>
      </c>
      <c r="I99" s="1">
        <v>0</v>
      </c>
      <c r="Q99" s="69"/>
      <c r="R99" s="69"/>
      <c r="S99" s="69"/>
      <c r="T99" s="69"/>
      <c r="U99" s="70"/>
    </row>
    <row r="100" spans="1:21" ht="69" customHeight="1">
      <c r="A100" s="66"/>
      <c r="B100" s="30" t="s">
        <v>177</v>
      </c>
      <c r="C100" s="57">
        <v>44075</v>
      </c>
      <c r="D100" s="5" t="s">
        <v>23</v>
      </c>
      <c r="E100" s="73">
        <v>318</v>
      </c>
      <c r="F100" s="1">
        <v>2690.168</v>
      </c>
      <c r="G100" s="1">
        <v>0</v>
      </c>
      <c r="H100" s="1">
        <f>F100</f>
        <v>2690.168</v>
      </c>
      <c r="I100" s="1">
        <v>0</v>
      </c>
      <c r="Q100" s="69"/>
      <c r="R100" s="69"/>
      <c r="S100" s="69"/>
      <c r="T100" s="69"/>
      <c r="U100" s="70"/>
    </row>
    <row r="101" spans="1:20" ht="59.25" customHeight="1">
      <c r="A101" s="54"/>
      <c r="B101" s="30" t="s">
        <v>213</v>
      </c>
      <c r="C101" s="37">
        <v>44075</v>
      </c>
      <c r="D101" s="5" t="s">
        <v>23</v>
      </c>
      <c r="E101" s="73">
        <f>226+2</f>
        <v>228</v>
      </c>
      <c r="F101" s="1">
        <f>888.2+132.9</f>
        <v>1021.1</v>
      </c>
      <c r="G101" s="1">
        <v>0</v>
      </c>
      <c r="H101" s="1">
        <f t="shared" si="6"/>
        <v>1021.1</v>
      </c>
      <c r="I101" s="1">
        <v>0</v>
      </c>
      <c r="Q101" s="74"/>
      <c r="R101" s="74"/>
      <c r="S101" s="74"/>
      <c r="T101" s="69"/>
    </row>
    <row r="102" spans="1:20" ht="29.25" customHeight="1" hidden="1">
      <c r="A102" s="54"/>
      <c r="B102" s="75"/>
      <c r="C102" s="76"/>
      <c r="D102" s="77"/>
      <c r="E102" s="78"/>
      <c r="F102" s="79">
        <f>F16+F23+F34+F45+F55+F68+F79</f>
        <v>102529.99</v>
      </c>
      <c r="G102" s="79">
        <f>G16+G23+G34+G45+G55+G68+G79</f>
        <v>270</v>
      </c>
      <c r="H102" s="79">
        <f>H16+H23+H34+H45+H55+H68+H79</f>
        <v>102259.99</v>
      </c>
      <c r="I102" s="79">
        <f>I16+I23+I34+I45+I55+I68+I79</f>
        <v>0</v>
      </c>
      <c r="Q102" s="74"/>
      <c r="R102" s="74"/>
      <c r="S102" s="74"/>
      <c r="T102" s="69"/>
    </row>
    <row r="103" spans="1:16" ht="28.5" customHeight="1">
      <c r="A103" s="129" t="s">
        <v>71</v>
      </c>
      <c r="B103" s="129"/>
      <c r="C103" s="129"/>
      <c r="D103" s="129"/>
      <c r="E103" s="129"/>
      <c r="F103" s="129"/>
      <c r="G103" s="129"/>
      <c r="H103" s="129"/>
      <c r="I103" s="129"/>
      <c r="P103" s="64"/>
    </row>
    <row r="104" spans="1:16" ht="32.25" customHeight="1">
      <c r="A104" s="132" t="s">
        <v>80</v>
      </c>
      <c r="B104" s="129"/>
      <c r="C104" s="129"/>
      <c r="D104" s="129"/>
      <c r="E104" s="129"/>
      <c r="F104" s="129"/>
      <c r="G104" s="129"/>
      <c r="H104" s="129"/>
      <c r="I104" s="129"/>
      <c r="P104" s="64"/>
    </row>
    <row r="105" spans="1:16" ht="24.75" customHeight="1">
      <c r="A105" s="4" t="s">
        <v>72</v>
      </c>
      <c r="B105" s="80" t="s">
        <v>89</v>
      </c>
      <c r="C105" s="5"/>
      <c r="D105" s="5"/>
      <c r="E105" s="52"/>
      <c r="F105" s="62">
        <f>F106+F107</f>
        <v>2688.3999999999996</v>
      </c>
      <c r="G105" s="62">
        <f>G106+G107</f>
        <v>2688.3999999999996</v>
      </c>
      <c r="H105" s="62">
        <f>H106+H107</f>
        <v>0</v>
      </c>
      <c r="I105" s="62">
        <f>I106+I107</f>
        <v>0</v>
      </c>
      <c r="P105" s="64"/>
    </row>
    <row r="106" spans="1:17" ht="24" customHeight="1">
      <c r="A106" s="66" t="s">
        <v>99</v>
      </c>
      <c r="B106" s="81" t="s">
        <v>92</v>
      </c>
      <c r="C106" s="57">
        <v>44105</v>
      </c>
      <c r="D106" s="5" t="s">
        <v>189</v>
      </c>
      <c r="E106" s="5">
        <v>0.928</v>
      </c>
      <c r="F106" s="1">
        <v>1159.6</v>
      </c>
      <c r="G106" s="1">
        <v>1159.6</v>
      </c>
      <c r="H106" s="1">
        <v>0</v>
      </c>
      <c r="I106" s="1">
        <v>0</v>
      </c>
      <c r="P106" s="64"/>
      <c r="Q106" s="25"/>
    </row>
    <row r="107" spans="1:22" ht="18.75">
      <c r="A107" s="66" t="s">
        <v>100</v>
      </c>
      <c r="B107" s="81" t="s">
        <v>110</v>
      </c>
      <c r="C107" s="57">
        <v>44105</v>
      </c>
      <c r="D107" s="5" t="s">
        <v>1</v>
      </c>
      <c r="E107" s="5">
        <v>28</v>
      </c>
      <c r="F107" s="1">
        <v>1528.8</v>
      </c>
      <c r="G107" s="1">
        <v>1528.8</v>
      </c>
      <c r="H107" s="1">
        <v>0</v>
      </c>
      <c r="I107" s="1">
        <v>0</v>
      </c>
      <c r="M107" s="40"/>
      <c r="N107" s="40"/>
      <c r="O107" s="40"/>
      <c r="P107" s="40"/>
      <c r="Q107" s="40"/>
      <c r="R107" s="18"/>
      <c r="S107" s="18"/>
      <c r="T107" s="18"/>
      <c r="U107" s="18"/>
      <c r="V107" s="18"/>
    </row>
    <row r="108" spans="1:22" ht="37.5" customHeight="1">
      <c r="A108" s="132" t="s">
        <v>98</v>
      </c>
      <c r="B108" s="129"/>
      <c r="C108" s="129"/>
      <c r="D108" s="129"/>
      <c r="E108" s="129"/>
      <c r="F108" s="129"/>
      <c r="G108" s="129"/>
      <c r="H108" s="129"/>
      <c r="I108" s="129"/>
      <c r="M108" s="40"/>
      <c r="N108" s="40"/>
      <c r="O108" s="40"/>
      <c r="P108" s="40"/>
      <c r="Q108" s="40"/>
      <c r="R108" s="18"/>
      <c r="S108" s="18"/>
      <c r="T108" s="18"/>
      <c r="U108" s="18"/>
      <c r="V108" s="18"/>
    </row>
    <row r="109" spans="1:22" ht="24" customHeight="1">
      <c r="A109" s="66" t="s">
        <v>73</v>
      </c>
      <c r="B109" s="81" t="s">
        <v>101</v>
      </c>
      <c r="C109" s="57">
        <v>44075</v>
      </c>
      <c r="D109" s="5" t="s">
        <v>189</v>
      </c>
      <c r="E109" s="5">
        <v>1.49</v>
      </c>
      <c r="F109" s="1">
        <f>H109</f>
        <v>414.17</v>
      </c>
      <c r="G109" s="1">
        <v>0</v>
      </c>
      <c r="H109" s="1">
        <v>414.17</v>
      </c>
      <c r="I109" s="1">
        <v>0</v>
      </c>
      <c r="M109" s="40"/>
      <c r="N109" s="40"/>
      <c r="O109" s="40"/>
      <c r="P109" s="40"/>
      <c r="Q109" s="40"/>
      <c r="R109" s="18"/>
      <c r="S109" s="18"/>
      <c r="T109" s="18"/>
      <c r="U109" s="18"/>
      <c r="V109" s="18"/>
    </row>
    <row r="110" spans="1:22" ht="24" customHeight="1">
      <c r="A110" s="66" t="s">
        <v>201</v>
      </c>
      <c r="B110" s="81" t="s">
        <v>205</v>
      </c>
      <c r="C110" s="57">
        <v>44044</v>
      </c>
      <c r="D110" s="5" t="s">
        <v>189</v>
      </c>
      <c r="E110" s="5">
        <v>0.02</v>
      </c>
      <c r="F110" s="1">
        <f>H110</f>
        <v>45</v>
      </c>
      <c r="G110" s="1">
        <v>0</v>
      </c>
      <c r="H110" s="1">
        <v>45</v>
      </c>
      <c r="I110" s="1">
        <v>0</v>
      </c>
      <c r="M110" s="40"/>
      <c r="N110" s="40"/>
      <c r="O110" s="40"/>
      <c r="P110" s="40"/>
      <c r="Q110" s="40"/>
      <c r="R110" s="18"/>
      <c r="S110" s="18"/>
      <c r="T110" s="18"/>
      <c r="U110" s="18"/>
      <c r="V110" s="18"/>
    </row>
    <row r="111" spans="1:22" ht="24.75" customHeight="1">
      <c r="A111" s="66" t="s">
        <v>94</v>
      </c>
      <c r="B111" s="81" t="s">
        <v>102</v>
      </c>
      <c r="C111" s="57">
        <v>44119</v>
      </c>
      <c r="D111" s="5" t="s">
        <v>189</v>
      </c>
      <c r="E111" s="5">
        <v>53.52</v>
      </c>
      <c r="F111" s="1">
        <f>H111</f>
        <v>7887.03</v>
      </c>
      <c r="G111" s="1">
        <v>0</v>
      </c>
      <c r="H111" s="1">
        <v>7887.03</v>
      </c>
      <c r="I111" s="1">
        <v>0</v>
      </c>
      <c r="M111" s="40"/>
      <c r="N111" s="40"/>
      <c r="O111" s="40"/>
      <c r="P111" s="40"/>
      <c r="Q111" s="40"/>
      <c r="R111" s="18"/>
      <c r="S111" s="18"/>
      <c r="T111" s="18"/>
      <c r="U111" s="18"/>
      <c r="V111" s="18"/>
    </row>
    <row r="112" spans="1:22" ht="24.75" customHeight="1">
      <c r="A112" s="66" t="s">
        <v>202</v>
      </c>
      <c r="B112" s="81" t="s">
        <v>206</v>
      </c>
      <c r="C112" s="57">
        <v>44075</v>
      </c>
      <c r="D112" s="5" t="s">
        <v>189</v>
      </c>
      <c r="E112" s="5">
        <v>0.14</v>
      </c>
      <c r="F112" s="1">
        <f>H112</f>
        <v>539.17</v>
      </c>
      <c r="G112" s="1">
        <v>0</v>
      </c>
      <c r="H112" s="1">
        <v>539.17</v>
      </c>
      <c r="I112" s="1">
        <v>0</v>
      </c>
      <c r="M112" s="40"/>
      <c r="N112" s="40"/>
      <c r="O112" s="40"/>
      <c r="P112" s="40"/>
      <c r="Q112" s="40"/>
      <c r="R112" s="18"/>
      <c r="S112" s="18"/>
      <c r="T112" s="18"/>
      <c r="U112" s="18"/>
      <c r="V112" s="18"/>
    </row>
    <row r="113" spans="1:22" ht="24.75" customHeight="1">
      <c r="A113" s="66" t="s">
        <v>74</v>
      </c>
      <c r="B113" s="81" t="s">
        <v>79</v>
      </c>
      <c r="C113" s="57">
        <v>44119</v>
      </c>
      <c r="D113" s="5" t="s">
        <v>189</v>
      </c>
      <c r="E113" s="82">
        <v>47.1</v>
      </c>
      <c r="F113" s="144">
        <f>H113</f>
        <v>12706.16</v>
      </c>
      <c r="G113" s="144">
        <v>0</v>
      </c>
      <c r="H113" s="146">
        <v>12706.16</v>
      </c>
      <c r="I113" s="144">
        <v>0</v>
      </c>
      <c r="M113" s="40"/>
      <c r="N113" s="40"/>
      <c r="O113" s="40"/>
      <c r="P113" s="40"/>
      <c r="Q113" s="40"/>
      <c r="R113" s="18"/>
      <c r="S113" s="18"/>
      <c r="T113" s="18"/>
      <c r="U113" s="18"/>
      <c r="V113" s="18"/>
    </row>
    <row r="114" spans="1:22" ht="38.25" customHeight="1">
      <c r="A114" s="66" t="s">
        <v>134</v>
      </c>
      <c r="B114" s="81" t="s">
        <v>120</v>
      </c>
      <c r="C114" s="57">
        <v>44119</v>
      </c>
      <c r="D114" s="5" t="s">
        <v>23</v>
      </c>
      <c r="E114" s="5">
        <v>2</v>
      </c>
      <c r="F114" s="145"/>
      <c r="G114" s="145"/>
      <c r="H114" s="146"/>
      <c r="I114" s="145"/>
      <c r="M114" s="40"/>
      <c r="N114" s="40"/>
      <c r="O114" s="40"/>
      <c r="P114" s="40"/>
      <c r="Q114" s="40"/>
      <c r="R114" s="18"/>
      <c r="S114" s="18"/>
      <c r="T114" s="18"/>
      <c r="U114" s="18"/>
      <c r="V114" s="18"/>
    </row>
    <row r="115" spans="1:22" ht="27.75" customHeight="1">
      <c r="A115" s="66" t="s">
        <v>203</v>
      </c>
      <c r="B115" s="81" t="s">
        <v>204</v>
      </c>
      <c r="C115" s="57">
        <v>44105</v>
      </c>
      <c r="D115" s="5" t="s">
        <v>189</v>
      </c>
      <c r="E115" s="5">
        <v>0.184</v>
      </c>
      <c r="F115" s="83">
        <f>H115</f>
        <v>2633</v>
      </c>
      <c r="G115" s="1">
        <v>0</v>
      </c>
      <c r="H115" s="1">
        <v>2633</v>
      </c>
      <c r="I115" s="1">
        <v>0</v>
      </c>
      <c r="M115" s="40"/>
      <c r="N115" s="40"/>
      <c r="O115" s="40"/>
      <c r="P115" s="40"/>
      <c r="Q115" s="40"/>
      <c r="R115" s="18"/>
      <c r="S115" s="18"/>
      <c r="T115" s="18"/>
      <c r="U115" s="18"/>
      <c r="V115" s="18"/>
    </row>
    <row r="116" spans="1:22" ht="26.25" customHeight="1">
      <c r="A116" s="128" t="s">
        <v>103</v>
      </c>
      <c r="B116" s="128"/>
      <c r="C116" s="128"/>
      <c r="D116" s="128"/>
      <c r="E116" s="128"/>
      <c r="F116" s="128"/>
      <c r="G116" s="128"/>
      <c r="H116" s="128"/>
      <c r="I116" s="128"/>
      <c r="M116" s="40"/>
      <c r="N116" s="40"/>
      <c r="O116" s="40"/>
      <c r="P116" s="40"/>
      <c r="Q116" s="40"/>
      <c r="R116" s="18"/>
      <c r="S116" s="18"/>
      <c r="T116" s="18"/>
      <c r="U116" s="18"/>
      <c r="V116" s="18"/>
    </row>
    <row r="117" spans="1:22" ht="33" customHeight="1">
      <c r="A117" s="4" t="s">
        <v>16</v>
      </c>
      <c r="B117" s="80" t="s">
        <v>18</v>
      </c>
      <c r="C117" s="19"/>
      <c r="D117" s="5" t="s">
        <v>23</v>
      </c>
      <c r="E117" s="58">
        <f>SUM(E118:E127)</f>
        <v>49</v>
      </c>
      <c r="F117" s="62">
        <f>F118+F119+F120+F121+F122+F123+F125+F126+F127+F124</f>
        <v>2089.4700000000003</v>
      </c>
      <c r="G117" s="62">
        <f>G118+G119+G120+G121+G122+G123+G125+G126</f>
        <v>0</v>
      </c>
      <c r="H117" s="62">
        <f>H118+H119+H120+H121+H122+H123+H125+H126+H127+H124</f>
        <v>2089.4700000000003</v>
      </c>
      <c r="I117" s="62">
        <f>I118+I119+I120+I121+I122+I123+I125+I126</f>
        <v>0</v>
      </c>
      <c r="M117" s="40"/>
      <c r="N117" s="40"/>
      <c r="O117" s="40"/>
      <c r="P117" s="40"/>
      <c r="Q117" s="40"/>
      <c r="R117" s="18"/>
      <c r="S117" s="18"/>
      <c r="T117" s="18"/>
      <c r="U117" s="18"/>
      <c r="V117" s="18"/>
    </row>
    <row r="118" spans="1:22" ht="43.5" customHeight="1">
      <c r="A118" s="84"/>
      <c r="B118" s="30" t="s">
        <v>245</v>
      </c>
      <c r="C118" s="37">
        <v>44075</v>
      </c>
      <c r="D118" s="5" t="s">
        <v>23</v>
      </c>
      <c r="E118" s="73">
        <v>4</v>
      </c>
      <c r="F118" s="1">
        <v>968</v>
      </c>
      <c r="G118" s="1">
        <v>0</v>
      </c>
      <c r="H118" s="1">
        <f aca="true" t="shared" si="7" ref="H118:H127">F118</f>
        <v>968</v>
      </c>
      <c r="I118" s="1">
        <v>0</v>
      </c>
      <c r="M118" s="40"/>
      <c r="N118" s="40"/>
      <c r="O118" s="40"/>
      <c r="P118" s="40"/>
      <c r="Q118" s="40"/>
      <c r="R118" s="18"/>
      <c r="S118" s="18"/>
      <c r="T118" s="18"/>
      <c r="U118" s="18"/>
      <c r="V118" s="18"/>
    </row>
    <row r="119" spans="1:22" ht="27.75" customHeight="1">
      <c r="A119" s="54"/>
      <c r="B119" s="30" t="s">
        <v>221</v>
      </c>
      <c r="C119" s="37">
        <v>44075</v>
      </c>
      <c r="D119" s="5" t="s">
        <v>23</v>
      </c>
      <c r="E119" s="73">
        <v>5</v>
      </c>
      <c r="F119" s="1">
        <v>208.2</v>
      </c>
      <c r="G119" s="1">
        <v>0</v>
      </c>
      <c r="H119" s="1">
        <f t="shared" si="7"/>
        <v>208.2</v>
      </c>
      <c r="I119" s="1">
        <v>0</v>
      </c>
      <c r="M119" s="40"/>
      <c r="N119" s="40"/>
      <c r="O119" s="40"/>
      <c r="P119" s="40"/>
      <c r="Q119" s="40"/>
      <c r="R119" s="18"/>
      <c r="S119" s="18"/>
      <c r="T119" s="18"/>
      <c r="U119" s="18"/>
      <c r="V119" s="18"/>
    </row>
    <row r="120" spans="1:22" ht="26.25" customHeight="1">
      <c r="A120" s="54"/>
      <c r="B120" s="30" t="s">
        <v>246</v>
      </c>
      <c r="C120" s="37">
        <v>44105</v>
      </c>
      <c r="D120" s="5" t="s">
        <v>23</v>
      </c>
      <c r="E120" s="73">
        <v>4</v>
      </c>
      <c r="F120" s="1">
        <v>330</v>
      </c>
      <c r="G120" s="1">
        <v>0</v>
      </c>
      <c r="H120" s="1">
        <f t="shared" si="7"/>
        <v>330</v>
      </c>
      <c r="I120" s="1">
        <v>0</v>
      </c>
      <c r="M120" s="40"/>
      <c r="N120" s="40"/>
      <c r="O120" s="40"/>
      <c r="P120" s="40"/>
      <c r="Q120" s="40"/>
      <c r="R120" s="18"/>
      <c r="S120" s="18"/>
      <c r="T120" s="18"/>
      <c r="U120" s="18"/>
      <c r="V120" s="18"/>
    </row>
    <row r="121" spans="1:22" ht="53.25" customHeight="1">
      <c r="A121" s="54"/>
      <c r="B121" s="30" t="s">
        <v>214</v>
      </c>
      <c r="C121" s="37">
        <v>44044</v>
      </c>
      <c r="D121" s="5" t="s">
        <v>23</v>
      </c>
      <c r="E121" s="73">
        <v>3</v>
      </c>
      <c r="F121" s="1">
        <v>108.8</v>
      </c>
      <c r="G121" s="1">
        <v>0</v>
      </c>
      <c r="H121" s="1">
        <f t="shared" si="7"/>
        <v>108.8</v>
      </c>
      <c r="I121" s="1">
        <v>0</v>
      </c>
      <c r="M121" s="40"/>
      <c r="N121" s="40"/>
      <c r="O121" s="40"/>
      <c r="P121" s="40"/>
      <c r="Q121" s="40"/>
      <c r="R121" s="18"/>
      <c r="S121" s="18"/>
      <c r="T121" s="18"/>
      <c r="U121" s="18"/>
      <c r="V121" s="18"/>
    </row>
    <row r="122" spans="1:22" ht="26.25" customHeight="1">
      <c r="A122" s="54"/>
      <c r="B122" s="30" t="s">
        <v>157</v>
      </c>
      <c r="C122" s="37">
        <v>44105</v>
      </c>
      <c r="D122" s="5" t="s">
        <v>23</v>
      </c>
      <c r="E122" s="73">
        <v>4</v>
      </c>
      <c r="F122" s="1">
        <v>78.28</v>
      </c>
      <c r="G122" s="1">
        <v>0</v>
      </c>
      <c r="H122" s="1">
        <f t="shared" si="7"/>
        <v>78.28</v>
      </c>
      <c r="I122" s="1">
        <v>0</v>
      </c>
      <c r="M122" s="40"/>
      <c r="N122" s="40"/>
      <c r="O122" s="40"/>
      <c r="P122" s="40"/>
      <c r="Q122" s="40"/>
      <c r="R122" s="18"/>
      <c r="S122" s="18"/>
      <c r="T122" s="18"/>
      <c r="U122" s="18"/>
      <c r="V122" s="18"/>
    </row>
    <row r="123" spans="1:22" ht="52.5" customHeight="1">
      <c r="A123" s="54"/>
      <c r="B123" s="30" t="s">
        <v>179</v>
      </c>
      <c r="C123" s="37">
        <v>44075</v>
      </c>
      <c r="D123" s="5" t="s">
        <v>23</v>
      </c>
      <c r="E123" s="73">
        <v>3</v>
      </c>
      <c r="F123" s="1">
        <v>50.4</v>
      </c>
      <c r="G123" s="1">
        <v>0</v>
      </c>
      <c r="H123" s="1">
        <f t="shared" si="7"/>
        <v>50.4</v>
      </c>
      <c r="I123" s="1">
        <v>0</v>
      </c>
      <c r="M123" s="40"/>
      <c r="N123" s="40"/>
      <c r="O123" s="40"/>
      <c r="P123" s="40"/>
      <c r="Q123" s="40"/>
      <c r="R123" s="18"/>
      <c r="S123" s="18"/>
      <c r="T123" s="18"/>
      <c r="U123" s="18"/>
      <c r="V123" s="18"/>
    </row>
    <row r="124" spans="1:22" ht="21.75" customHeight="1">
      <c r="A124" s="54"/>
      <c r="B124" s="30" t="s">
        <v>212</v>
      </c>
      <c r="C124" s="37">
        <v>44075</v>
      </c>
      <c r="D124" s="5" t="s">
        <v>23</v>
      </c>
      <c r="E124" s="73">
        <v>1</v>
      </c>
      <c r="F124" s="1">
        <v>7</v>
      </c>
      <c r="G124" s="1">
        <v>0</v>
      </c>
      <c r="H124" s="1">
        <f>F124</f>
        <v>7</v>
      </c>
      <c r="I124" s="1">
        <v>0</v>
      </c>
      <c r="M124" s="40"/>
      <c r="N124" s="40"/>
      <c r="O124" s="40"/>
      <c r="P124" s="40"/>
      <c r="Q124" s="40"/>
      <c r="R124" s="18"/>
      <c r="S124" s="18"/>
      <c r="T124" s="18"/>
      <c r="U124" s="18"/>
      <c r="V124" s="18"/>
    </row>
    <row r="125" spans="1:22" ht="24.75" customHeight="1">
      <c r="A125" s="54"/>
      <c r="B125" s="30" t="s">
        <v>19</v>
      </c>
      <c r="C125" s="37">
        <v>44075</v>
      </c>
      <c r="D125" s="5" t="s">
        <v>23</v>
      </c>
      <c r="E125" s="73">
        <v>2</v>
      </c>
      <c r="F125" s="1">
        <v>14</v>
      </c>
      <c r="G125" s="1">
        <v>0</v>
      </c>
      <c r="H125" s="1">
        <f t="shared" si="7"/>
        <v>14</v>
      </c>
      <c r="I125" s="1">
        <v>0</v>
      </c>
      <c r="M125" s="40"/>
      <c r="N125" s="40"/>
      <c r="O125" s="40"/>
      <c r="P125" s="40"/>
      <c r="Q125" s="40"/>
      <c r="R125" s="18"/>
      <c r="S125" s="18"/>
      <c r="T125" s="18"/>
      <c r="U125" s="18"/>
      <c r="V125" s="18"/>
    </row>
    <row r="126" spans="1:22" ht="25.5" customHeight="1">
      <c r="A126" s="54"/>
      <c r="B126" s="30" t="s">
        <v>127</v>
      </c>
      <c r="C126" s="37">
        <v>44119</v>
      </c>
      <c r="D126" s="5" t="s">
        <v>23</v>
      </c>
      <c r="E126" s="73">
        <v>5</v>
      </c>
      <c r="F126" s="1">
        <v>24.79</v>
      </c>
      <c r="G126" s="1">
        <v>0</v>
      </c>
      <c r="H126" s="1">
        <f t="shared" si="7"/>
        <v>24.79</v>
      </c>
      <c r="I126" s="1">
        <v>0</v>
      </c>
      <c r="M126" s="40"/>
      <c r="N126" s="40"/>
      <c r="O126" s="40"/>
      <c r="P126" s="40"/>
      <c r="Q126" s="40"/>
      <c r="R126" s="18"/>
      <c r="S126" s="18"/>
      <c r="T126" s="18"/>
      <c r="U126" s="18"/>
      <c r="V126" s="18"/>
    </row>
    <row r="127" spans="1:22" ht="25.5" customHeight="1">
      <c r="A127" s="54"/>
      <c r="B127" s="30" t="s">
        <v>270</v>
      </c>
      <c r="C127" s="37">
        <v>44075</v>
      </c>
      <c r="D127" s="5" t="s">
        <v>23</v>
      </c>
      <c r="E127" s="73">
        <v>18</v>
      </c>
      <c r="F127" s="1">
        <v>300</v>
      </c>
      <c r="G127" s="1">
        <v>0</v>
      </c>
      <c r="H127" s="1">
        <f t="shared" si="7"/>
        <v>300</v>
      </c>
      <c r="I127" s="1">
        <v>0</v>
      </c>
      <c r="M127" s="40"/>
      <c r="N127" s="40"/>
      <c r="O127" s="40"/>
      <c r="P127" s="40"/>
      <c r="Q127" s="40"/>
      <c r="R127" s="18"/>
      <c r="S127" s="18"/>
      <c r="T127" s="18"/>
      <c r="U127" s="18"/>
      <c r="V127" s="18"/>
    </row>
    <row r="128" spans="1:22" ht="60.75" customHeight="1">
      <c r="A128" s="66" t="s">
        <v>17</v>
      </c>
      <c r="B128" s="81" t="s">
        <v>114</v>
      </c>
      <c r="C128" s="19"/>
      <c r="D128" s="19" t="s">
        <v>187</v>
      </c>
      <c r="E128" s="52">
        <f>SUM(E129:E134)</f>
        <v>32004</v>
      </c>
      <c r="F128" s="62">
        <f>SUM(F129:F134)</f>
        <v>53855.1</v>
      </c>
      <c r="G128" s="62">
        <f>SUM(G129:G134)</f>
        <v>3303.42</v>
      </c>
      <c r="H128" s="62">
        <f>SUM(H129:H134)</f>
        <v>5551.679999999999</v>
      </c>
      <c r="I128" s="62">
        <f>SUM(I129:I134)</f>
        <v>45000</v>
      </c>
      <c r="M128" s="40"/>
      <c r="N128" s="40"/>
      <c r="O128" s="40"/>
      <c r="P128" s="40"/>
      <c r="Q128" s="40"/>
      <c r="R128" s="18"/>
      <c r="S128" s="18"/>
      <c r="T128" s="18"/>
      <c r="U128" s="18"/>
      <c r="V128" s="18"/>
    </row>
    <row r="129" spans="1:22" ht="27" customHeight="1">
      <c r="A129" s="84"/>
      <c r="B129" s="85" t="s">
        <v>57</v>
      </c>
      <c r="C129" s="37">
        <v>44104</v>
      </c>
      <c r="D129" s="19" t="s">
        <v>187</v>
      </c>
      <c r="E129" s="2">
        <v>28295</v>
      </c>
      <c r="F129" s="1">
        <f>G129+I129</f>
        <v>48303.42</v>
      </c>
      <c r="G129" s="1">
        <v>3303.42</v>
      </c>
      <c r="H129" s="1">
        <v>0</v>
      </c>
      <c r="I129" s="1">
        <v>45000</v>
      </c>
      <c r="M129" s="40"/>
      <c r="N129" s="40"/>
      <c r="O129" s="40"/>
      <c r="P129" s="40"/>
      <c r="Q129" s="40"/>
      <c r="R129" s="18"/>
      <c r="S129" s="18"/>
      <c r="T129" s="18"/>
      <c r="U129" s="18"/>
      <c r="V129" s="18"/>
    </row>
    <row r="130" spans="1:22" ht="27" customHeight="1">
      <c r="A130" s="84"/>
      <c r="B130" s="30" t="s">
        <v>246</v>
      </c>
      <c r="C130" s="37">
        <v>44105</v>
      </c>
      <c r="D130" s="19" t="s">
        <v>187</v>
      </c>
      <c r="E130" s="2">
        <v>250</v>
      </c>
      <c r="F130" s="1">
        <v>169</v>
      </c>
      <c r="G130" s="1">
        <v>0</v>
      </c>
      <c r="H130" s="1">
        <f>F130</f>
        <v>169</v>
      </c>
      <c r="I130" s="1">
        <v>0</v>
      </c>
      <c r="M130" s="40"/>
      <c r="N130" s="40"/>
      <c r="O130" s="40"/>
      <c r="P130" s="40"/>
      <c r="Q130" s="40"/>
      <c r="R130" s="18"/>
      <c r="S130" s="18"/>
      <c r="T130" s="18"/>
      <c r="U130" s="18"/>
      <c r="V130" s="18"/>
    </row>
    <row r="131" spans="1:22" ht="27" customHeight="1">
      <c r="A131" s="84"/>
      <c r="B131" s="85" t="s">
        <v>151</v>
      </c>
      <c r="C131" s="37">
        <v>44105</v>
      </c>
      <c r="D131" s="19" t="s">
        <v>187</v>
      </c>
      <c r="E131" s="2">
        <v>3264</v>
      </c>
      <c r="F131" s="1">
        <v>4961.28</v>
      </c>
      <c r="G131" s="1">
        <v>0</v>
      </c>
      <c r="H131" s="1">
        <f>F131</f>
        <v>4961.28</v>
      </c>
      <c r="I131" s="1">
        <v>0</v>
      </c>
      <c r="M131" s="40"/>
      <c r="N131" s="40"/>
      <c r="O131" s="40"/>
      <c r="P131" s="40"/>
      <c r="Q131" s="40"/>
      <c r="R131" s="18"/>
      <c r="S131" s="18"/>
      <c r="T131" s="18"/>
      <c r="U131" s="18"/>
      <c r="V131" s="18"/>
    </row>
    <row r="132" spans="1:22" ht="27" customHeight="1">
      <c r="A132" s="84"/>
      <c r="B132" s="30" t="s">
        <v>135</v>
      </c>
      <c r="C132" s="37">
        <v>44105</v>
      </c>
      <c r="D132" s="19" t="s">
        <v>187</v>
      </c>
      <c r="E132" s="2">
        <v>80</v>
      </c>
      <c r="F132" s="1">
        <v>126.4</v>
      </c>
      <c r="G132" s="1">
        <v>0</v>
      </c>
      <c r="H132" s="1">
        <f>F132</f>
        <v>126.4</v>
      </c>
      <c r="I132" s="1">
        <v>0</v>
      </c>
      <c r="M132" s="40"/>
      <c r="N132" s="40"/>
      <c r="O132" s="40"/>
      <c r="P132" s="40"/>
      <c r="Q132" s="40"/>
      <c r="R132" s="18"/>
      <c r="S132" s="18"/>
      <c r="T132" s="18"/>
      <c r="U132" s="18"/>
      <c r="V132" s="18"/>
    </row>
    <row r="133" spans="1:22" ht="27" customHeight="1">
      <c r="A133" s="84"/>
      <c r="B133" s="30" t="s">
        <v>174</v>
      </c>
      <c r="C133" s="37">
        <v>44075</v>
      </c>
      <c r="D133" s="19" t="s">
        <v>187</v>
      </c>
      <c r="E133" s="2">
        <v>5</v>
      </c>
      <c r="F133" s="1">
        <v>20</v>
      </c>
      <c r="G133" s="1">
        <v>0</v>
      </c>
      <c r="H133" s="1">
        <f>F133</f>
        <v>20</v>
      </c>
      <c r="I133" s="1">
        <v>0</v>
      </c>
      <c r="M133" s="40"/>
      <c r="N133" s="40"/>
      <c r="O133" s="40"/>
      <c r="P133" s="40"/>
      <c r="Q133" s="40"/>
      <c r="R133" s="18"/>
      <c r="S133" s="18"/>
      <c r="T133" s="18"/>
      <c r="U133" s="18"/>
      <c r="V133" s="18"/>
    </row>
    <row r="134" spans="1:22" ht="48.75" customHeight="1">
      <c r="A134" s="84"/>
      <c r="B134" s="30" t="s">
        <v>215</v>
      </c>
      <c r="C134" s="37">
        <v>44105</v>
      </c>
      <c r="D134" s="19" t="s">
        <v>187</v>
      </c>
      <c r="E134" s="2">
        <v>110</v>
      </c>
      <c r="F134" s="1">
        <v>275</v>
      </c>
      <c r="G134" s="1">
        <v>0</v>
      </c>
      <c r="H134" s="1">
        <f>F134</f>
        <v>275</v>
      </c>
      <c r="I134" s="1">
        <v>0</v>
      </c>
      <c r="M134" s="40"/>
      <c r="N134" s="40"/>
      <c r="O134" s="40"/>
      <c r="P134" s="40"/>
      <c r="Q134" s="40"/>
      <c r="R134" s="18"/>
      <c r="S134" s="18"/>
      <c r="T134" s="18"/>
      <c r="U134" s="18"/>
      <c r="V134" s="18"/>
    </row>
    <row r="135" spans="1:22" ht="30.75" customHeight="1">
      <c r="A135" s="132" t="s">
        <v>180</v>
      </c>
      <c r="B135" s="147"/>
      <c r="C135" s="147"/>
      <c r="D135" s="147"/>
      <c r="E135" s="147"/>
      <c r="F135" s="147"/>
      <c r="G135" s="147"/>
      <c r="H135" s="147"/>
      <c r="I135" s="147"/>
      <c r="M135" s="40"/>
      <c r="N135" s="40"/>
      <c r="O135" s="40"/>
      <c r="P135" s="40"/>
      <c r="Q135" s="40"/>
      <c r="R135" s="18"/>
      <c r="S135" s="18"/>
      <c r="T135" s="18"/>
      <c r="U135" s="18"/>
      <c r="V135" s="18"/>
    </row>
    <row r="136" spans="1:22" ht="65.25" customHeight="1">
      <c r="A136" s="4" t="s">
        <v>67</v>
      </c>
      <c r="B136" s="80" t="s">
        <v>109</v>
      </c>
      <c r="C136" s="37">
        <v>44124</v>
      </c>
      <c r="D136" s="19" t="s">
        <v>187</v>
      </c>
      <c r="E136" s="2">
        <v>27195</v>
      </c>
      <c r="F136" s="3">
        <f>G136+I136+H136</f>
        <v>43159.21</v>
      </c>
      <c r="G136" s="3">
        <f>42294.21+865</f>
        <v>43159.21</v>
      </c>
      <c r="H136" s="1">
        <v>0</v>
      </c>
      <c r="I136" s="1">
        <v>0</v>
      </c>
      <c r="M136" s="40"/>
      <c r="N136" s="40"/>
      <c r="O136" s="40"/>
      <c r="P136" s="40"/>
      <c r="Q136" s="40"/>
      <c r="R136" s="18"/>
      <c r="S136" s="18"/>
      <c r="T136" s="18"/>
      <c r="U136" s="18"/>
      <c r="V136" s="18"/>
    </row>
    <row r="137" spans="1:22" ht="76.5" customHeight="1">
      <c r="A137" s="4" t="s">
        <v>125</v>
      </c>
      <c r="B137" s="30" t="s">
        <v>115</v>
      </c>
      <c r="C137" s="37">
        <v>44124</v>
      </c>
      <c r="D137" s="19" t="s">
        <v>187</v>
      </c>
      <c r="E137" s="2">
        <v>15240</v>
      </c>
      <c r="F137" s="3">
        <f>G137+H137+I137</f>
        <v>19021.12</v>
      </c>
      <c r="G137" s="3">
        <v>19021.12</v>
      </c>
      <c r="H137" s="1">
        <v>0</v>
      </c>
      <c r="I137" s="1">
        <v>0</v>
      </c>
      <c r="M137" s="40"/>
      <c r="N137" s="40"/>
      <c r="O137" s="40"/>
      <c r="P137" s="40"/>
      <c r="Q137" s="40"/>
      <c r="R137" s="18"/>
      <c r="S137" s="18"/>
      <c r="T137" s="18"/>
      <c r="U137" s="18"/>
      <c r="V137" s="18"/>
    </row>
    <row r="138" spans="1:22" ht="36.75" customHeight="1">
      <c r="A138" s="4" t="s">
        <v>119</v>
      </c>
      <c r="B138" s="30" t="s">
        <v>28</v>
      </c>
      <c r="C138" s="51"/>
      <c r="D138" s="4" t="s">
        <v>182</v>
      </c>
      <c r="E138" s="58">
        <f>SUM(E139:E148)</f>
        <v>1309</v>
      </c>
      <c r="F138" s="53">
        <f>SUM(F139:F148)</f>
        <v>1139.16</v>
      </c>
      <c r="G138" s="62">
        <f>SUM(G139:G145)</f>
        <v>0</v>
      </c>
      <c r="H138" s="53">
        <f>SUM(H139:H148)</f>
        <v>1139.16</v>
      </c>
      <c r="I138" s="62">
        <f>SUM(I139:I145)</f>
        <v>0</v>
      </c>
      <c r="M138" s="40"/>
      <c r="N138" s="40"/>
      <c r="O138" s="40"/>
      <c r="P138" s="40"/>
      <c r="Q138" s="40"/>
      <c r="R138" s="18"/>
      <c r="S138" s="18"/>
      <c r="T138" s="18"/>
      <c r="U138" s="18"/>
      <c r="V138" s="18"/>
    </row>
    <row r="139" spans="1:22" ht="69" customHeight="1">
      <c r="A139" s="54"/>
      <c r="B139" s="30" t="s">
        <v>177</v>
      </c>
      <c r="C139" s="57">
        <v>44075</v>
      </c>
      <c r="D139" s="4" t="s">
        <v>182</v>
      </c>
      <c r="E139" s="73">
        <v>273</v>
      </c>
      <c r="F139" s="3">
        <v>253</v>
      </c>
      <c r="G139" s="1">
        <v>0</v>
      </c>
      <c r="H139" s="3">
        <f aca="true" t="shared" si="8" ref="H139:H148">F139</f>
        <v>253</v>
      </c>
      <c r="I139" s="1">
        <v>0</v>
      </c>
      <c r="M139" s="40"/>
      <c r="N139" s="40"/>
      <c r="O139" s="40"/>
      <c r="P139" s="40"/>
      <c r="Q139" s="40"/>
      <c r="R139" s="18"/>
      <c r="S139" s="18"/>
      <c r="T139" s="18"/>
      <c r="U139" s="18"/>
      <c r="V139" s="18"/>
    </row>
    <row r="140" spans="1:22" ht="78" customHeight="1">
      <c r="A140" s="54"/>
      <c r="B140" s="30" t="s">
        <v>218</v>
      </c>
      <c r="C140" s="57">
        <v>44105</v>
      </c>
      <c r="D140" s="4" t="s">
        <v>182</v>
      </c>
      <c r="E140" s="73">
        <v>423</v>
      </c>
      <c r="F140" s="1">
        <v>330.26</v>
      </c>
      <c r="G140" s="1">
        <v>0</v>
      </c>
      <c r="H140" s="1">
        <f t="shared" si="8"/>
        <v>330.26</v>
      </c>
      <c r="I140" s="1">
        <v>0</v>
      </c>
      <c r="M140" s="40"/>
      <c r="N140" s="40"/>
      <c r="O140" s="40"/>
      <c r="P140" s="40"/>
      <c r="Q140" s="40"/>
      <c r="R140" s="18"/>
      <c r="S140" s="18"/>
      <c r="T140" s="18"/>
      <c r="U140" s="18"/>
      <c r="V140" s="18"/>
    </row>
    <row r="141" spans="1:22" ht="31.5" customHeight="1">
      <c r="A141" s="54"/>
      <c r="B141" s="30" t="s">
        <v>246</v>
      </c>
      <c r="C141" s="57">
        <v>44089</v>
      </c>
      <c r="D141" s="4" t="s">
        <v>182</v>
      </c>
      <c r="E141" s="73">
        <v>190</v>
      </c>
      <c r="F141" s="1">
        <v>134</v>
      </c>
      <c r="G141" s="1">
        <v>0</v>
      </c>
      <c r="H141" s="1">
        <f t="shared" si="8"/>
        <v>134</v>
      </c>
      <c r="I141" s="1">
        <v>0</v>
      </c>
      <c r="M141" s="40"/>
      <c r="N141" s="40"/>
      <c r="O141" s="40"/>
      <c r="P141" s="40"/>
      <c r="Q141" s="40"/>
      <c r="R141" s="18"/>
      <c r="S141" s="18"/>
      <c r="T141" s="18"/>
      <c r="U141" s="18"/>
      <c r="V141" s="18"/>
    </row>
    <row r="142" spans="1:22" ht="58.5" customHeight="1">
      <c r="A142" s="54"/>
      <c r="B142" s="30" t="s">
        <v>213</v>
      </c>
      <c r="C142" s="57">
        <v>44075</v>
      </c>
      <c r="D142" s="4" t="s">
        <v>182</v>
      </c>
      <c r="E142" s="73">
        <v>130</v>
      </c>
      <c r="F142" s="1">
        <v>166.9</v>
      </c>
      <c r="G142" s="1">
        <v>0</v>
      </c>
      <c r="H142" s="1">
        <f t="shared" si="8"/>
        <v>166.9</v>
      </c>
      <c r="I142" s="1">
        <v>0</v>
      </c>
      <c r="M142" s="40"/>
      <c r="N142" s="40"/>
      <c r="O142" s="40"/>
      <c r="P142" s="40"/>
      <c r="Q142" s="40"/>
      <c r="R142" s="18"/>
      <c r="S142" s="18"/>
      <c r="T142" s="18"/>
      <c r="U142" s="18"/>
      <c r="V142" s="18"/>
    </row>
    <row r="143" spans="1:22" ht="26.25" customHeight="1">
      <c r="A143" s="54"/>
      <c r="B143" s="30" t="s">
        <v>108</v>
      </c>
      <c r="C143" s="57">
        <v>44105</v>
      </c>
      <c r="D143" s="4" t="s">
        <v>182</v>
      </c>
      <c r="E143" s="2">
        <v>80</v>
      </c>
      <c r="F143" s="1">
        <v>51.2</v>
      </c>
      <c r="G143" s="1">
        <v>0</v>
      </c>
      <c r="H143" s="1">
        <f t="shared" si="8"/>
        <v>51.2</v>
      </c>
      <c r="I143" s="1">
        <v>0</v>
      </c>
      <c r="M143" s="40"/>
      <c r="N143" s="40"/>
      <c r="O143" s="40"/>
      <c r="P143" s="40"/>
      <c r="Q143" s="40"/>
      <c r="R143" s="18"/>
      <c r="S143" s="18"/>
      <c r="T143" s="18"/>
      <c r="U143" s="18"/>
      <c r="V143" s="18"/>
    </row>
    <row r="144" spans="1:22" ht="26.25" customHeight="1">
      <c r="A144" s="54"/>
      <c r="B144" s="30" t="s">
        <v>107</v>
      </c>
      <c r="C144" s="57">
        <v>44105</v>
      </c>
      <c r="D144" s="4" t="s">
        <v>182</v>
      </c>
      <c r="E144" s="2">
        <v>40</v>
      </c>
      <c r="F144" s="1">
        <v>25.6</v>
      </c>
      <c r="G144" s="1">
        <v>0</v>
      </c>
      <c r="H144" s="1">
        <f t="shared" si="8"/>
        <v>25.6</v>
      </c>
      <c r="I144" s="1">
        <v>0</v>
      </c>
      <c r="M144" s="40"/>
      <c r="N144" s="40"/>
      <c r="O144" s="40"/>
      <c r="P144" s="40"/>
      <c r="Q144" s="40"/>
      <c r="R144" s="18"/>
      <c r="S144" s="18"/>
      <c r="T144" s="18"/>
      <c r="U144" s="18"/>
      <c r="V144" s="18"/>
    </row>
    <row r="145" spans="1:22" ht="58.5" customHeight="1">
      <c r="A145" s="54"/>
      <c r="B145" s="30" t="s">
        <v>179</v>
      </c>
      <c r="C145" s="57">
        <v>44105</v>
      </c>
      <c r="D145" s="4" t="s">
        <v>182</v>
      </c>
      <c r="E145" s="73">
        <v>150</v>
      </c>
      <c r="F145" s="1">
        <v>135</v>
      </c>
      <c r="G145" s="1">
        <v>0</v>
      </c>
      <c r="H145" s="1">
        <f t="shared" si="8"/>
        <v>135</v>
      </c>
      <c r="I145" s="1">
        <v>0</v>
      </c>
      <c r="M145" s="40"/>
      <c r="N145" s="40"/>
      <c r="O145" s="40"/>
      <c r="P145" s="40"/>
      <c r="Q145" s="40"/>
      <c r="R145" s="18"/>
      <c r="S145" s="18"/>
      <c r="T145" s="18"/>
      <c r="U145" s="18"/>
      <c r="V145" s="18"/>
    </row>
    <row r="146" spans="1:22" ht="24" customHeight="1">
      <c r="A146" s="54"/>
      <c r="B146" s="30" t="s">
        <v>212</v>
      </c>
      <c r="C146" s="57">
        <v>44075</v>
      </c>
      <c r="D146" s="4" t="s">
        <v>182</v>
      </c>
      <c r="E146" s="73">
        <v>8</v>
      </c>
      <c r="F146" s="1">
        <v>3.2</v>
      </c>
      <c r="G146" s="1">
        <v>0</v>
      </c>
      <c r="H146" s="1">
        <f t="shared" si="8"/>
        <v>3.2</v>
      </c>
      <c r="I146" s="1">
        <v>0</v>
      </c>
      <c r="M146" s="40"/>
      <c r="N146" s="40"/>
      <c r="O146" s="40"/>
      <c r="P146" s="40"/>
      <c r="Q146" s="40"/>
      <c r="R146" s="18"/>
      <c r="S146" s="18"/>
      <c r="T146" s="18"/>
      <c r="U146" s="18"/>
      <c r="V146" s="18"/>
    </row>
    <row r="147" spans="1:22" ht="24" customHeight="1">
      <c r="A147" s="54"/>
      <c r="B147" s="30" t="s">
        <v>174</v>
      </c>
      <c r="C147" s="57">
        <v>44075</v>
      </c>
      <c r="D147" s="4" t="s">
        <v>182</v>
      </c>
      <c r="E147" s="73">
        <v>8</v>
      </c>
      <c r="F147" s="1">
        <v>10</v>
      </c>
      <c r="G147" s="1">
        <v>0</v>
      </c>
      <c r="H147" s="1">
        <f t="shared" si="8"/>
        <v>10</v>
      </c>
      <c r="I147" s="1">
        <v>0</v>
      </c>
      <c r="M147" s="40"/>
      <c r="N147" s="40"/>
      <c r="O147" s="40"/>
      <c r="P147" s="40"/>
      <c r="Q147" s="40"/>
      <c r="R147" s="18"/>
      <c r="S147" s="18"/>
      <c r="T147" s="18"/>
      <c r="U147" s="18"/>
      <c r="V147" s="18"/>
    </row>
    <row r="148" spans="1:22" ht="24" customHeight="1">
      <c r="A148" s="54"/>
      <c r="B148" s="30" t="s">
        <v>173</v>
      </c>
      <c r="C148" s="57">
        <v>44105</v>
      </c>
      <c r="D148" s="4" t="s">
        <v>182</v>
      </c>
      <c r="E148" s="73">
        <v>7</v>
      </c>
      <c r="F148" s="1">
        <v>30</v>
      </c>
      <c r="G148" s="1">
        <v>0</v>
      </c>
      <c r="H148" s="1">
        <f t="shared" si="8"/>
        <v>30</v>
      </c>
      <c r="I148" s="1">
        <v>0</v>
      </c>
      <c r="M148" s="40"/>
      <c r="N148" s="40"/>
      <c r="O148" s="40"/>
      <c r="P148" s="40"/>
      <c r="Q148" s="40"/>
      <c r="R148" s="18"/>
      <c r="S148" s="18"/>
      <c r="T148" s="18"/>
      <c r="U148" s="18"/>
      <c r="V148" s="18"/>
    </row>
    <row r="149" spans="1:22" ht="36.75" customHeight="1">
      <c r="A149" s="66" t="s">
        <v>96</v>
      </c>
      <c r="B149" s="81" t="s">
        <v>266</v>
      </c>
      <c r="C149" s="57"/>
      <c r="D149" s="86" t="s">
        <v>190</v>
      </c>
      <c r="E149" s="52">
        <f>SUM(E150:E153)</f>
        <v>32.6</v>
      </c>
      <c r="F149" s="52">
        <f>SUM(F150:F153)</f>
        <v>246</v>
      </c>
      <c r="G149" s="62">
        <f>SUM(G150:G152)</f>
        <v>0</v>
      </c>
      <c r="H149" s="52">
        <f>SUM(H150:H153)</f>
        <v>246</v>
      </c>
      <c r="I149" s="62">
        <f>SUM(I150:I152)</f>
        <v>0</v>
      </c>
      <c r="M149" s="40"/>
      <c r="N149" s="40"/>
      <c r="O149" s="40"/>
      <c r="P149" s="40"/>
      <c r="Q149" s="40"/>
      <c r="R149" s="18"/>
      <c r="S149" s="18"/>
      <c r="T149" s="18"/>
      <c r="U149" s="18"/>
      <c r="V149" s="18"/>
    </row>
    <row r="150" spans="1:22" ht="19.5" customHeight="1">
      <c r="A150" s="66"/>
      <c r="B150" s="81" t="s">
        <v>173</v>
      </c>
      <c r="C150" s="57">
        <v>44105</v>
      </c>
      <c r="D150" s="86" t="s">
        <v>190</v>
      </c>
      <c r="E150" s="2">
        <v>3</v>
      </c>
      <c r="F150" s="1">
        <v>20</v>
      </c>
      <c r="G150" s="1">
        <v>0</v>
      </c>
      <c r="H150" s="1">
        <f>F150</f>
        <v>20</v>
      </c>
      <c r="I150" s="1">
        <v>0</v>
      </c>
      <c r="M150" s="40"/>
      <c r="N150" s="40"/>
      <c r="O150" s="40"/>
      <c r="P150" s="40"/>
      <c r="Q150" s="40"/>
      <c r="R150" s="18"/>
      <c r="S150" s="18"/>
      <c r="T150" s="18"/>
      <c r="U150" s="18"/>
      <c r="V150" s="18"/>
    </row>
    <row r="151" spans="1:22" ht="22.5" customHeight="1">
      <c r="A151" s="66"/>
      <c r="B151" s="30" t="s">
        <v>174</v>
      </c>
      <c r="C151" s="57">
        <v>44075</v>
      </c>
      <c r="D151" s="86" t="s">
        <v>190</v>
      </c>
      <c r="E151" s="2">
        <v>2</v>
      </c>
      <c r="F151" s="1">
        <v>10</v>
      </c>
      <c r="G151" s="1">
        <v>0</v>
      </c>
      <c r="H151" s="1">
        <f>F151</f>
        <v>10</v>
      </c>
      <c r="I151" s="1">
        <v>0</v>
      </c>
      <c r="M151" s="40"/>
      <c r="N151" s="40"/>
      <c r="O151" s="40"/>
      <c r="P151" s="40"/>
      <c r="Q151" s="40"/>
      <c r="R151" s="18"/>
      <c r="S151" s="18"/>
      <c r="T151" s="18"/>
      <c r="U151" s="18"/>
      <c r="V151" s="18"/>
    </row>
    <row r="152" spans="1:22" ht="19.5" customHeight="1">
      <c r="A152" s="66"/>
      <c r="B152" s="30" t="s">
        <v>212</v>
      </c>
      <c r="C152" s="57">
        <v>44075</v>
      </c>
      <c r="D152" s="86" t="s">
        <v>190</v>
      </c>
      <c r="E152" s="2">
        <v>0.6</v>
      </c>
      <c r="F152" s="1">
        <v>6</v>
      </c>
      <c r="G152" s="1">
        <v>0</v>
      </c>
      <c r="H152" s="1">
        <f>F152</f>
        <v>6</v>
      </c>
      <c r="I152" s="1">
        <v>0</v>
      </c>
      <c r="M152" s="40"/>
      <c r="N152" s="40"/>
      <c r="O152" s="40"/>
      <c r="P152" s="40"/>
      <c r="Q152" s="40"/>
      <c r="R152" s="18"/>
      <c r="S152" s="18"/>
      <c r="T152" s="18"/>
      <c r="U152" s="18"/>
      <c r="V152" s="18"/>
    </row>
    <row r="153" spans="1:22" ht="18.75" customHeight="1">
      <c r="A153" s="66"/>
      <c r="B153" s="30" t="s">
        <v>270</v>
      </c>
      <c r="C153" s="57">
        <v>44075</v>
      </c>
      <c r="D153" s="86" t="s">
        <v>190</v>
      </c>
      <c r="E153" s="2">
        <v>27</v>
      </c>
      <c r="F153" s="1">
        <v>210</v>
      </c>
      <c r="G153" s="1">
        <v>0</v>
      </c>
      <c r="H153" s="1">
        <f>F153</f>
        <v>210</v>
      </c>
      <c r="I153" s="1">
        <v>0</v>
      </c>
      <c r="M153" s="40"/>
      <c r="N153" s="40"/>
      <c r="O153" s="40"/>
      <c r="P153" s="40"/>
      <c r="Q153" s="40"/>
      <c r="R153" s="18"/>
      <c r="S153" s="18"/>
      <c r="T153" s="18"/>
      <c r="U153" s="18"/>
      <c r="V153" s="18"/>
    </row>
    <row r="154" spans="1:22" ht="18.75">
      <c r="A154" s="128" t="s">
        <v>104</v>
      </c>
      <c r="B154" s="128"/>
      <c r="C154" s="128"/>
      <c r="D154" s="128"/>
      <c r="E154" s="128"/>
      <c r="F154" s="128"/>
      <c r="G154" s="128"/>
      <c r="H154" s="128"/>
      <c r="I154" s="128"/>
      <c r="M154" s="40"/>
      <c r="N154" s="40"/>
      <c r="O154" s="40"/>
      <c r="P154" s="40"/>
      <c r="Q154" s="40"/>
      <c r="R154" s="18"/>
      <c r="S154" s="18"/>
      <c r="T154" s="18"/>
      <c r="U154" s="18"/>
      <c r="V154" s="18"/>
    </row>
    <row r="155" spans="1:22" ht="25.5" customHeight="1">
      <c r="A155" s="66" t="s">
        <v>44</v>
      </c>
      <c r="B155" s="81" t="s">
        <v>75</v>
      </c>
      <c r="C155" s="19"/>
      <c r="D155" s="131" t="s">
        <v>23</v>
      </c>
      <c r="E155" s="31">
        <f>SUM(E156:E157)</f>
        <v>3</v>
      </c>
      <c r="F155" s="87">
        <f>SUM(F156:F157)</f>
        <v>394.29999999999995</v>
      </c>
      <c r="G155" s="87">
        <f>SUM(G156:G157)</f>
        <v>0</v>
      </c>
      <c r="H155" s="87">
        <f>SUM(H156:H157)</f>
        <v>394.29999999999995</v>
      </c>
      <c r="I155" s="87">
        <v>0</v>
      </c>
      <c r="M155" s="40"/>
      <c r="N155" s="40"/>
      <c r="O155" s="40"/>
      <c r="P155" s="40"/>
      <c r="Q155" s="40"/>
      <c r="R155" s="18"/>
      <c r="S155" s="18"/>
      <c r="T155" s="18"/>
      <c r="U155" s="18"/>
      <c r="V155" s="18"/>
    </row>
    <row r="156" spans="1:22" ht="43.5" customHeight="1">
      <c r="A156" s="4"/>
      <c r="B156" s="30" t="s">
        <v>139</v>
      </c>
      <c r="C156" s="37">
        <v>44075</v>
      </c>
      <c r="D156" s="131"/>
      <c r="E156" s="73">
        <v>1</v>
      </c>
      <c r="F156" s="1">
        <f>35+14+5.4</f>
        <v>54.4</v>
      </c>
      <c r="G156" s="1">
        <v>0</v>
      </c>
      <c r="H156" s="1">
        <f>F156</f>
        <v>54.4</v>
      </c>
      <c r="I156" s="1">
        <v>0</v>
      </c>
      <c r="M156" s="40"/>
      <c r="N156" s="40"/>
      <c r="O156" s="40"/>
      <c r="P156" s="40"/>
      <c r="Q156" s="40"/>
      <c r="R156" s="18"/>
      <c r="S156" s="18"/>
      <c r="T156" s="18"/>
      <c r="U156" s="18"/>
      <c r="V156" s="18"/>
    </row>
    <row r="157" spans="1:22" ht="27.75" customHeight="1">
      <c r="A157" s="88"/>
      <c r="B157" s="89" t="s">
        <v>140</v>
      </c>
      <c r="C157" s="37">
        <v>44089</v>
      </c>
      <c r="D157" s="131"/>
      <c r="E157" s="73">
        <v>2</v>
      </c>
      <c r="F157" s="1">
        <f>41.2+247.2+51.5</f>
        <v>339.9</v>
      </c>
      <c r="G157" s="1">
        <v>0</v>
      </c>
      <c r="H157" s="1">
        <f>F157</f>
        <v>339.9</v>
      </c>
      <c r="I157" s="1">
        <v>0</v>
      </c>
      <c r="M157" s="40"/>
      <c r="N157" s="40"/>
      <c r="O157" s="40"/>
      <c r="P157" s="40"/>
      <c r="Q157" s="40"/>
      <c r="R157" s="18"/>
      <c r="S157" s="18"/>
      <c r="T157" s="18"/>
      <c r="U157" s="18"/>
      <c r="V157" s="18"/>
    </row>
    <row r="158" spans="1:22" ht="50.25" customHeight="1">
      <c r="A158" s="142" t="s">
        <v>45</v>
      </c>
      <c r="B158" s="30" t="s">
        <v>65</v>
      </c>
      <c r="C158" s="37"/>
      <c r="D158" s="19"/>
      <c r="E158" s="71"/>
      <c r="F158" s="62">
        <f>SUM(F159:F161)</f>
        <v>2173</v>
      </c>
      <c r="G158" s="62">
        <v>0</v>
      </c>
      <c r="H158" s="62">
        <f>H159+H160</f>
        <v>2173</v>
      </c>
      <c r="I158" s="62">
        <v>0</v>
      </c>
      <c r="J158" s="90"/>
      <c r="M158" s="40"/>
      <c r="N158" s="40"/>
      <c r="O158" s="40"/>
      <c r="P158" s="40"/>
      <c r="Q158" s="40"/>
      <c r="R158" s="18"/>
      <c r="S158" s="18"/>
      <c r="T158" s="18"/>
      <c r="U158" s="18"/>
      <c r="V158" s="18"/>
    </row>
    <row r="159" spans="1:22" ht="27" customHeight="1">
      <c r="A159" s="148"/>
      <c r="B159" s="30" t="s">
        <v>63</v>
      </c>
      <c r="C159" s="37">
        <v>44075</v>
      </c>
      <c r="D159" s="5" t="s">
        <v>182</v>
      </c>
      <c r="E159" s="73">
        <v>100</v>
      </c>
      <c r="F159" s="1">
        <f>125+400</f>
        <v>525</v>
      </c>
      <c r="G159" s="1">
        <v>0</v>
      </c>
      <c r="H159" s="1">
        <f>F159</f>
        <v>525</v>
      </c>
      <c r="I159" s="1">
        <v>0</v>
      </c>
      <c r="M159" s="40"/>
      <c r="N159" s="40"/>
      <c r="O159" s="40"/>
      <c r="P159" s="40"/>
      <c r="Q159" s="40"/>
      <c r="R159" s="18"/>
      <c r="S159" s="18"/>
      <c r="T159" s="18"/>
      <c r="U159" s="18"/>
      <c r="V159" s="18"/>
    </row>
    <row r="160" spans="1:22" ht="28.5" customHeight="1">
      <c r="A160" s="148"/>
      <c r="B160" s="30" t="s">
        <v>126</v>
      </c>
      <c r="C160" s="37">
        <v>44075</v>
      </c>
      <c r="D160" s="5" t="s">
        <v>190</v>
      </c>
      <c r="E160" s="73">
        <v>140</v>
      </c>
      <c r="F160" s="149">
        <v>1648</v>
      </c>
      <c r="G160" s="1">
        <v>0</v>
      </c>
      <c r="H160" s="149">
        <f>F160</f>
        <v>1648</v>
      </c>
      <c r="I160" s="1">
        <v>0</v>
      </c>
      <c r="J160" s="91"/>
      <c r="M160" s="40"/>
      <c r="N160" s="40"/>
      <c r="O160" s="40"/>
      <c r="P160" s="40"/>
      <c r="Q160" s="40"/>
      <c r="R160" s="18"/>
      <c r="S160" s="18"/>
      <c r="T160" s="18"/>
      <c r="U160" s="18"/>
      <c r="V160" s="18"/>
    </row>
    <row r="161" spans="1:22" ht="26.25" customHeight="1">
      <c r="A161" s="148"/>
      <c r="B161" s="30" t="s">
        <v>181</v>
      </c>
      <c r="C161" s="37">
        <v>44075</v>
      </c>
      <c r="D161" s="5" t="s">
        <v>182</v>
      </c>
      <c r="E161" s="73">
        <v>500</v>
      </c>
      <c r="F161" s="150"/>
      <c r="G161" s="1">
        <v>0</v>
      </c>
      <c r="H161" s="150">
        <v>480</v>
      </c>
      <c r="I161" s="1">
        <v>0</v>
      </c>
      <c r="M161" s="40"/>
      <c r="N161" s="40"/>
      <c r="O161" s="40"/>
      <c r="P161" s="40"/>
      <c r="Q161" s="40"/>
      <c r="R161" s="18"/>
      <c r="S161" s="18"/>
      <c r="T161" s="18"/>
      <c r="U161" s="18"/>
      <c r="V161" s="18"/>
    </row>
    <row r="162" spans="1:22" ht="56.25">
      <c r="A162" s="142" t="s">
        <v>46</v>
      </c>
      <c r="B162" s="81" t="s">
        <v>12</v>
      </c>
      <c r="C162" s="57"/>
      <c r="D162" s="57"/>
      <c r="E162" s="92"/>
      <c r="F162" s="57"/>
      <c r="G162" s="57"/>
      <c r="H162" s="57"/>
      <c r="I162" s="57"/>
      <c r="M162" s="40"/>
      <c r="N162" s="40"/>
      <c r="O162" s="40"/>
      <c r="P162" s="40"/>
      <c r="Q162" s="40"/>
      <c r="R162" s="18"/>
      <c r="S162" s="18"/>
      <c r="T162" s="18"/>
      <c r="U162" s="18"/>
      <c r="V162" s="18"/>
    </row>
    <row r="163" spans="1:22" ht="18.75">
      <c r="A163" s="143"/>
      <c r="B163" s="81" t="s">
        <v>76</v>
      </c>
      <c r="C163" s="57">
        <v>44105</v>
      </c>
      <c r="D163" s="57" t="s">
        <v>23</v>
      </c>
      <c r="E163" s="92">
        <f>1+2</f>
        <v>3</v>
      </c>
      <c r="F163" s="57" t="s">
        <v>11</v>
      </c>
      <c r="G163" s="57" t="s">
        <v>11</v>
      </c>
      <c r="H163" s="57" t="s">
        <v>11</v>
      </c>
      <c r="I163" s="57" t="s">
        <v>11</v>
      </c>
      <c r="M163" s="40"/>
      <c r="N163" s="40"/>
      <c r="O163" s="40"/>
      <c r="P163" s="40"/>
      <c r="Q163" s="40"/>
      <c r="R163" s="18"/>
      <c r="S163" s="18"/>
      <c r="T163" s="18"/>
      <c r="U163" s="18"/>
      <c r="V163" s="18"/>
    </row>
    <row r="164" spans="1:22" ht="18.75">
      <c r="A164" s="143"/>
      <c r="B164" s="81" t="s">
        <v>77</v>
      </c>
      <c r="C164" s="57">
        <v>44136</v>
      </c>
      <c r="D164" s="57" t="s">
        <v>23</v>
      </c>
      <c r="E164" s="92">
        <f>1+2</f>
        <v>3</v>
      </c>
      <c r="F164" s="57" t="s">
        <v>11</v>
      </c>
      <c r="G164" s="57" t="s">
        <v>11</v>
      </c>
      <c r="H164" s="57" t="s">
        <v>11</v>
      </c>
      <c r="I164" s="57" t="s">
        <v>11</v>
      </c>
      <c r="M164" s="40"/>
      <c r="N164" s="39"/>
      <c r="O164" s="40"/>
      <c r="P164" s="40"/>
      <c r="Q164" s="40"/>
      <c r="R164" s="18"/>
      <c r="S164" s="18"/>
      <c r="T164" s="18"/>
      <c r="U164" s="18"/>
      <c r="V164" s="18"/>
    </row>
    <row r="165" spans="1:22" ht="18.75">
      <c r="A165" s="140" t="s">
        <v>105</v>
      </c>
      <c r="B165" s="140"/>
      <c r="C165" s="140"/>
      <c r="D165" s="140"/>
      <c r="E165" s="140"/>
      <c r="F165" s="140"/>
      <c r="G165" s="140"/>
      <c r="H165" s="140"/>
      <c r="I165" s="140"/>
      <c r="M165" s="40"/>
      <c r="N165" s="40"/>
      <c r="O165" s="40"/>
      <c r="P165" s="40"/>
      <c r="Q165" s="40"/>
      <c r="R165" s="18"/>
      <c r="S165" s="18"/>
      <c r="T165" s="18"/>
      <c r="U165" s="18"/>
      <c r="V165" s="18"/>
    </row>
    <row r="166" spans="1:22" ht="66" customHeight="1">
      <c r="A166" s="4" t="s">
        <v>47</v>
      </c>
      <c r="B166" s="30" t="s">
        <v>15</v>
      </c>
      <c r="C166" s="57"/>
      <c r="D166" s="57" t="s">
        <v>142</v>
      </c>
      <c r="E166" s="71"/>
      <c r="F166" s="62">
        <f>SUM(F167:F179)</f>
        <v>10001.256000000001</v>
      </c>
      <c r="G166" s="62">
        <f>SUM(G167:G179)</f>
        <v>0</v>
      </c>
      <c r="H166" s="62">
        <f>SUM(H167:H179)</f>
        <v>10001.256000000001</v>
      </c>
      <c r="I166" s="62">
        <f>SUM(I167:I178)</f>
        <v>0</v>
      </c>
      <c r="M166" s="40"/>
      <c r="N166" s="40"/>
      <c r="O166" s="40"/>
      <c r="P166" s="40"/>
      <c r="Q166" s="40"/>
      <c r="R166" s="18"/>
      <c r="S166" s="18"/>
      <c r="T166" s="18"/>
      <c r="U166" s="18"/>
      <c r="V166" s="18"/>
    </row>
    <row r="167" spans="1:22" ht="73.5" customHeight="1">
      <c r="A167" s="93"/>
      <c r="B167" s="30" t="s">
        <v>177</v>
      </c>
      <c r="C167" s="57">
        <v>44075</v>
      </c>
      <c r="D167" s="57" t="s">
        <v>142</v>
      </c>
      <c r="E167" s="94"/>
      <c r="F167" s="3">
        <v>1054.726</v>
      </c>
      <c r="G167" s="3"/>
      <c r="H167" s="3">
        <f aca="true" t="shared" si="9" ref="H167:H177">F167</f>
        <v>1054.726</v>
      </c>
      <c r="I167" s="94"/>
      <c r="M167" s="95"/>
      <c r="N167" s="38"/>
      <c r="O167" s="95"/>
      <c r="P167" s="95"/>
      <c r="Q167" s="95"/>
      <c r="R167" s="96"/>
      <c r="S167" s="96"/>
      <c r="T167" s="18"/>
      <c r="U167" s="18"/>
      <c r="V167" s="18"/>
    </row>
    <row r="168" spans="1:22" ht="76.5" customHeight="1">
      <c r="A168" s="93"/>
      <c r="B168" s="30" t="s">
        <v>222</v>
      </c>
      <c r="C168" s="57">
        <v>44075</v>
      </c>
      <c r="D168" s="57" t="s">
        <v>142</v>
      </c>
      <c r="E168" s="94"/>
      <c r="F168" s="1">
        <v>447.63</v>
      </c>
      <c r="G168" s="1"/>
      <c r="H168" s="1">
        <f t="shared" si="9"/>
        <v>447.63</v>
      </c>
      <c r="I168" s="1"/>
      <c r="M168" s="18"/>
      <c r="N168" s="18"/>
      <c r="O168" s="18"/>
      <c r="P168" s="18"/>
      <c r="Q168" s="18"/>
      <c r="R168" s="96"/>
      <c r="S168" s="96"/>
      <c r="T168" s="18"/>
      <c r="U168" s="18"/>
      <c r="V168" s="18"/>
    </row>
    <row r="169" spans="1:22" ht="28.5" customHeight="1">
      <c r="A169" s="93"/>
      <c r="B169" s="30" t="s">
        <v>246</v>
      </c>
      <c r="C169" s="57">
        <v>44075</v>
      </c>
      <c r="D169" s="57" t="s">
        <v>142</v>
      </c>
      <c r="E169" s="94"/>
      <c r="F169" s="1">
        <v>360.5</v>
      </c>
      <c r="G169" s="1"/>
      <c r="H169" s="1">
        <f t="shared" si="9"/>
        <v>360.5</v>
      </c>
      <c r="I169" s="94"/>
      <c r="M169" s="18"/>
      <c r="N169" s="18"/>
      <c r="O169" s="97"/>
      <c r="P169" s="39"/>
      <c r="Q169" s="18"/>
      <c r="R169" s="96"/>
      <c r="S169" s="96"/>
      <c r="T169" s="18"/>
      <c r="U169" s="18"/>
      <c r="V169" s="18"/>
    </row>
    <row r="170" spans="1:22" ht="57.75" customHeight="1">
      <c r="A170" s="93"/>
      <c r="B170" s="30" t="s">
        <v>213</v>
      </c>
      <c r="C170" s="57">
        <v>44105</v>
      </c>
      <c r="D170" s="57" t="s">
        <v>142</v>
      </c>
      <c r="E170" s="71"/>
      <c r="F170" s="1">
        <v>300.1</v>
      </c>
      <c r="G170" s="1"/>
      <c r="H170" s="1">
        <f t="shared" si="9"/>
        <v>300.1</v>
      </c>
      <c r="I170" s="94"/>
      <c r="M170" s="18"/>
      <c r="N170" s="18"/>
      <c r="O170" s="18"/>
      <c r="P170" s="18"/>
      <c r="Q170" s="98"/>
      <c r="R170" s="96"/>
      <c r="S170" s="96"/>
      <c r="T170" s="18"/>
      <c r="U170" s="18"/>
      <c r="V170" s="18"/>
    </row>
    <row r="171" spans="1:22" ht="29.25" customHeight="1">
      <c r="A171" s="93"/>
      <c r="B171" s="30" t="s">
        <v>158</v>
      </c>
      <c r="C171" s="57">
        <v>44105</v>
      </c>
      <c r="D171" s="57" t="s">
        <v>142</v>
      </c>
      <c r="E171" s="94"/>
      <c r="F171" s="1">
        <v>84</v>
      </c>
      <c r="G171" s="1"/>
      <c r="H171" s="1">
        <f t="shared" si="9"/>
        <v>84</v>
      </c>
      <c r="I171" s="94"/>
      <c r="M171" s="40"/>
      <c r="N171" s="40"/>
      <c r="O171" s="40"/>
      <c r="P171" s="40"/>
      <c r="Q171" s="40"/>
      <c r="R171" s="96"/>
      <c r="S171" s="96"/>
      <c r="T171" s="18"/>
      <c r="U171" s="18"/>
      <c r="V171" s="18"/>
    </row>
    <row r="172" spans="1:22" ht="51" customHeight="1">
      <c r="A172" s="93"/>
      <c r="B172" s="30" t="s">
        <v>179</v>
      </c>
      <c r="C172" s="57">
        <v>44075</v>
      </c>
      <c r="D172" s="57" t="s">
        <v>142</v>
      </c>
      <c r="E172" s="71"/>
      <c r="F172" s="1">
        <v>72.3</v>
      </c>
      <c r="G172" s="1"/>
      <c r="H172" s="1">
        <f t="shared" si="9"/>
        <v>72.3</v>
      </c>
      <c r="I172" s="71"/>
      <c r="M172" s="40"/>
      <c r="N172" s="40"/>
      <c r="O172" s="40"/>
      <c r="P172" s="40"/>
      <c r="Q172" s="40"/>
      <c r="R172" s="96"/>
      <c r="S172" s="96"/>
      <c r="T172" s="18"/>
      <c r="U172" s="18"/>
      <c r="V172" s="18"/>
    </row>
    <row r="173" spans="1:22" ht="24.75" customHeight="1">
      <c r="A173" s="93"/>
      <c r="B173" s="30" t="s">
        <v>212</v>
      </c>
      <c r="C173" s="57">
        <v>44075</v>
      </c>
      <c r="D173" s="57" t="s">
        <v>142</v>
      </c>
      <c r="E173" s="71"/>
      <c r="F173" s="1">
        <v>85</v>
      </c>
      <c r="G173" s="1"/>
      <c r="H173" s="1">
        <f>F173</f>
        <v>85</v>
      </c>
      <c r="I173" s="71"/>
      <c r="M173" s="40"/>
      <c r="N173" s="40"/>
      <c r="O173" s="40"/>
      <c r="P173" s="40"/>
      <c r="Q173" s="40"/>
      <c r="R173" s="96"/>
      <c r="S173" s="96"/>
      <c r="T173" s="18"/>
      <c r="U173" s="18"/>
      <c r="V173" s="18"/>
    </row>
    <row r="174" spans="1:22" ht="24.75" customHeight="1">
      <c r="A174" s="93"/>
      <c r="B174" s="30" t="s">
        <v>172</v>
      </c>
      <c r="C174" s="57">
        <v>44075</v>
      </c>
      <c r="D174" s="57" t="s">
        <v>142</v>
      </c>
      <c r="E174" s="71"/>
      <c r="F174" s="1">
        <v>120</v>
      </c>
      <c r="G174" s="1"/>
      <c r="H174" s="1">
        <f>F174</f>
        <v>120</v>
      </c>
      <c r="I174" s="71"/>
      <c r="M174" s="40"/>
      <c r="N174" s="40"/>
      <c r="O174" s="40"/>
      <c r="P174" s="40"/>
      <c r="Q174" s="40"/>
      <c r="R174" s="96"/>
      <c r="S174" s="96"/>
      <c r="T174" s="18"/>
      <c r="U174" s="18"/>
      <c r="V174" s="18"/>
    </row>
    <row r="175" spans="1:22" ht="24.75" customHeight="1">
      <c r="A175" s="93"/>
      <c r="B175" s="30" t="s">
        <v>174</v>
      </c>
      <c r="C175" s="57">
        <v>44075</v>
      </c>
      <c r="D175" s="57" t="s">
        <v>142</v>
      </c>
      <c r="E175" s="71"/>
      <c r="F175" s="1">
        <v>200</v>
      </c>
      <c r="G175" s="1"/>
      <c r="H175" s="1">
        <f>F175</f>
        <v>200</v>
      </c>
      <c r="I175" s="71"/>
      <c r="M175" s="40"/>
      <c r="N175" s="40"/>
      <c r="O175" s="40"/>
      <c r="P175" s="40"/>
      <c r="Q175" s="40"/>
      <c r="R175" s="96"/>
      <c r="S175" s="96"/>
      <c r="T175" s="18"/>
      <c r="U175" s="18"/>
      <c r="V175" s="18"/>
    </row>
    <row r="176" spans="1:22" ht="24.75" customHeight="1">
      <c r="A176" s="93"/>
      <c r="B176" s="30" t="s">
        <v>173</v>
      </c>
      <c r="C176" s="57">
        <v>44105</v>
      </c>
      <c r="D176" s="57" t="s">
        <v>142</v>
      </c>
      <c r="E176" s="71"/>
      <c r="F176" s="1">
        <v>48</v>
      </c>
      <c r="G176" s="1"/>
      <c r="H176" s="1">
        <f>F176</f>
        <v>48</v>
      </c>
      <c r="I176" s="71"/>
      <c r="M176" s="40"/>
      <c r="N176" s="40"/>
      <c r="O176" s="40"/>
      <c r="P176" s="40"/>
      <c r="Q176" s="40"/>
      <c r="R176" s="96"/>
      <c r="S176" s="96"/>
      <c r="T176" s="18"/>
      <c r="U176" s="18"/>
      <c r="V176" s="18"/>
    </row>
    <row r="177" spans="1:22" ht="25.5" customHeight="1">
      <c r="A177" s="93"/>
      <c r="B177" s="30" t="s">
        <v>10</v>
      </c>
      <c r="C177" s="57">
        <v>44119</v>
      </c>
      <c r="D177" s="57" t="s">
        <v>142</v>
      </c>
      <c r="E177" s="71"/>
      <c r="F177" s="2">
        <v>130</v>
      </c>
      <c r="G177" s="2"/>
      <c r="H177" s="1">
        <f t="shared" si="9"/>
        <v>130</v>
      </c>
      <c r="I177" s="94"/>
      <c r="M177" s="40"/>
      <c r="N177" s="40"/>
      <c r="O177" s="40"/>
      <c r="P177" s="40"/>
      <c r="Q177" s="40"/>
      <c r="R177" s="96"/>
      <c r="S177" s="99"/>
      <c r="T177" s="18"/>
      <c r="U177" s="18"/>
      <c r="V177" s="18"/>
    </row>
    <row r="178" spans="1:22" ht="28.5" customHeight="1">
      <c r="A178" s="93"/>
      <c r="B178" s="30" t="s">
        <v>19</v>
      </c>
      <c r="C178" s="100">
        <v>44105</v>
      </c>
      <c r="D178" s="57" t="s">
        <v>142</v>
      </c>
      <c r="E178" s="71"/>
      <c r="F178" s="2">
        <f>G178+H178+I178</f>
        <v>40</v>
      </c>
      <c r="G178" s="2"/>
      <c r="H178" s="1">
        <v>40</v>
      </c>
      <c r="I178" s="94"/>
      <c r="M178" s="40"/>
      <c r="N178" s="40"/>
      <c r="O178" s="40"/>
      <c r="P178" s="40"/>
      <c r="Q178" s="40"/>
      <c r="R178" s="18"/>
      <c r="S178" s="18"/>
      <c r="T178" s="18"/>
      <c r="U178" s="18"/>
      <c r="V178" s="18"/>
    </row>
    <row r="179" spans="1:22" ht="28.5" customHeight="1">
      <c r="A179" s="93"/>
      <c r="B179" s="30" t="s">
        <v>210</v>
      </c>
      <c r="C179" s="100">
        <v>44196</v>
      </c>
      <c r="D179" s="57" t="s">
        <v>142</v>
      </c>
      <c r="E179" s="71"/>
      <c r="F179" s="2">
        <f>G179+H179+I179</f>
        <v>7059</v>
      </c>
      <c r="G179" s="2"/>
      <c r="H179" s="1">
        <v>7059</v>
      </c>
      <c r="I179" s="94"/>
      <c r="M179" s="40"/>
      <c r="N179" s="40"/>
      <c r="O179" s="40"/>
      <c r="P179" s="40"/>
      <c r="Q179" s="40"/>
      <c r="R179" s="18"/>
      <c r="S179" s="18"/>
      <c r="T179" s="18"/>
      <c r="U179" s="18"/>
      <c r="V179" s="18"/>
    </row>
    <row r="180" spans="1:22" ht="36" customHeight="1">
      <c r="A180" s="141" t="s">
        <v>137</v>
      </c>
      <c r="B180" s="141"/>
      <c r="C180" s="141"/>
      <c r="D180" s="141"/>
      <c r="E180" s="141"/>
      <c r="F180" s="141"/>
      <c r="G180" s="141"/>
      <c r="H180" s="141"/>
      <c r="I180" s="141"/>
      <c r="M180" s="40"/>
      <c r="N180" s="40"/>
      <c r="O180" s="40"/>
      <c r="P180" s="40"/>
      <c r="Q180" s="40"/>
      <c r="R180" s="18"/>
      <c r="S180" s="18"/>
      <c r="T180" s="18"/>
      <c r="U180" s="18"/>
      <c r="V180" s="18"/>
    </row>
    <row r="181" spans="1:22" ht="60" customHeight="1">
      <c r="A181" s="66" t="s">
        <v>48</v>
      </c>
      <c r="B181" s="81" t="s">
        <v>145</v>
      </c>
      <c r="C181" s="4"/>
      <c r="D181" s="4" t="s">
        <v>5</v>
      </c>
      <c r="E181" s="58">
        <f>SUM(E182:E205)</f>
        <v>1319</v>
      </c>
      <c r="F181" s="73"/>
      <c r="G181" s="73"/>
      <c r="H181" s="73"/>
      <c r="I181" s="73"/>
      <c r="M181" s="40"/>
      <c r="N181" s="40"/>
      <c r="O181" s="40"/>
      <c r="P181" s="40"/>
      <c r="Q181" s="40"/>
      <c r="R181" s="18"/>
      <c r="S181" s="18"/>
      <c r="T181" s="18"/>
      <c r="U181" s="18"/>
      <c r="V181" s="18"/>
    </row>
    <row r="182" spans="1:22" ht="73.5" customHeight="1">
      <c r="A182" s="93"/>
      <c r="B182" s="30" t="s">
        <v>177</v>
      </c>
      <c r="C182" s="4" t="s">
        <v>200</v>
      </c>
      <c r="D182" s="19" t="s">
        <v>5</v>
      </c>
      <c r="E182" s="5">
        <v>297</v>
      </c>
      <c r="F182" s="78"/>
      <c r="G182" s="78"/>
      <c r="H182" s="78"/>
      <c r="I182" s="78"/>
      <c r="M182" s="40"/>
      <c r="N182" s="40"/>
      <c r="O182" s="40"/>
      <c r="P182" s="40"/>
      <c r="Q182" s="40"/>
      <c r="R182" s="18"/>
      <c r="S182" s="18"/>
      <c r="T182" s="18"/>
      <c r="U182" s="18"/>
      <c r="V182" s="18"/>
    </row>
    <row r="183" spans="1:22" ht="81.75" customHeight="1">
      <c r="A183" s="93"/>
      <c r="B183" s="30" t="s">
        <v>218</v>
      </c>
      <c r="C183" s="4" t="s">
        <v>199</v>
      </c>
      <c r="D183" s="19" t="s">
        <v>5</v>
      </c>
      <c r="E183" s="5">
        <v>311</v>
      </c>
      <c r="F183" s="78"/>
      <c r="G183" s="78"/>
      <c r="H183" s="78"/>
      <c r="I183" s="78"/>
      <c r="M183" s="40"/>
      <c r="N183" s="40"/>
      <c r="O183" s="40"/>
      <c r="P183" s="40"/>
      <c r="Q183" s="40"/>
      <c r="R183" s="18"/>
      <c r="S183" s="18"/>
      <c r="T183" s="18"/>
      <c r="U183" s="18"/>
      <c r="V183" s="18"/>
    </row>
    <row r="184" spans="1:22" ht="31.5" customHeight="1">
      <c r="A184" s="93"/>
      <c r="B184" s="30" t="s">
        <v>246</v>
      </c>
      <c r="C184" s="4" t="s">
        <v>200</v>
      </c>
      <c r="D184" s="19" t="s">
        <v>5</v>
      </c>
      <c r="E184" s="5">
        <v>206</v>
      </c>
      <c r="F184" s="78"/>
      <c r="G184" s="78"/>
      <c r="H184" s="78"/>
      <c r="I184" s="78"/>
      <c r="M184" s="40"/>
      <c r="N184" s="40"/>
      <c r="O184" s="40"/>
      <c r="P184" s="40"/>
      <c r="Q184" s="40"/>
      <c r="R184" s="18"/>
      <c r="S184" s="18"/>
      <c r="T184" s="18"/>
      <c r="U184" s="18"/>
      <c r="V184" s="18"/>
    </row>
    <row r="185" spans="1:22" ht="63" customHeight="1">
      <c r="A185" s="93"/>
      <c r="B185" s="30" t="s">
        <v>213</v>
      </c>
      <c r="C185" s="4" t="s">
        <v>200</v>
      </c>
      <c r="D185" s="19" t="s">
        <v>5</v>
      </c>
      <c r="E185" s="5">
        <v>208</v>
      </c>
      <c r="F185" s="78"/>
      <c r="G185" s="78"/>
      <c r="H185" s="78"/>
      <c r="I185" s="78"/>
      <c r="M185" s="40"/>
      <c r="N185" s="40"/>
      <c r="O185" s="40"/>
      <c r="P185" s="40"/>
      <c r="Q185" s="40"/>
      <c r="R185" s="18"/>
      <c r="S185" s="18"/>
      <c r="T185" s="18"/>
      <c r="U185" s="18"/>
      <c r="V185" s="18"/>
    </row>
    <row r="186" spans="1:22" ht="27.75" customHeight="1">
      <c r="A186" s="93"/>
      <c r="B186" s="30" t="s">
        <v>108</v>
      </c>
      <c r="C186" s="4" t="s">
        <v>199</v>
      </c>
      <c r="D186" s="19" t="s">
        <v>5</v>
      </c>
      <c r="E186" s="5">
        <v>43</v>
      </c>
      <c r="F186" s="78"/>
      <c r="G186" s="78"/>
      <c r="H186" s="78"/>
      <c r="I186" s="78"/>
      <c r="M186" s="40"/>
      <c r="N186" s="40"/>
      <c r="O186" s="40"/>
      <c r="P186" s="40"/>
      <c r="Q186" s="40"/>
      <c r="R186" s="18"/>
      <c r="S186" s="18"/>
      <c r="T186" s="18"/>
      <c r="U186" s="18"/>
      <c r="V186" s="18"/>
    </row>
    <row r="187" spans="1:22" ht="26.25" customHeight="1">
      <c r="A187" s="93"/>
      <c r="B187" s="30" t="s">
        <v>107</v>
      </c>
      <c r="C187" s="4" t="s">
        <v>199</v>
      </c>
      <c r="D187" s="19" t="s">
        <v>5</v>
      </c>
      <c r="E187" s="5">
        <v>38</v>
      </c>
      <c r="F187" s="78"/>
      <c r="G187" s="78"/>
      <c r="H187" s="78"/>
      <c r="I187" s="78"/>
      <c r="M187" s="40"/>
      <c r="N187" s="40"/>
      <c r="O187" s="40"/>
      <c r="P187" s="40"/>
      <c r="Q187" s="40"/>
      <c r="R187" s="18"/>
      <c r="S187" s="18"/>
      <c r="T187" s="18"/>
      <c r="U187" s="18"/>
      <c r="V187" s="18"/>
    </row>
    <row r="188" spans="1:22" ht="53.25" customHeight="1">
      <c r="A188" s="93"/>
      <c r="B188" s="30" t="s">
        <v>179</v>
      </c>
      <c r="C188" s="4" t="s">
        <v>200</v>
      </c>
      <c r="D188" s="19" t="s">
        <v>5</v>
      </c>
      <c r="E188" s="5">
        <v>174</v>
      </c>
      <c r="F188" s="78"/>
      <c r="G188" s="78"/>
      <c r="H188" s="78"/>
      <c r="I188" s="78"/>
      <c r="M188" s="40"/>
      <c r="N188" s="40"/>
      <c r="O188" s="40"/>
      <c r="P188" s="40"/>
      <c r="Q188" s="40"/>
      <c r="R188" s="18"/>
      <c r="S188" s="18"/>
      <c r="T188" s="18"/>
      <c r="U188" s="18"/>
      <c r="V188" s="18"/>
    </row>
    <row r="189" spans="1:22" ht="53.25" customHeight="1">
      <c r="A189" s="93"/>
      <c r="B189" s="30" t="s">
        <v>19</v>
      </c>
      <c r="C189" s="4" t="s">
        <v>199</v>
      </c>
      <c r="D189" s="19" t="s">
        <v>5</v>
      </c>
      <c r="E189" s="5">
        <v>3</v>
      </c>
      <c r="F189" s="78"/>
      <c r="G189" s="78"/>
      <c r="H189" s="78"/>
      <c r="I189" s="78"/>
      <c r="M189" s="40"/>
      <c r="N189" s="40"/>
      <c r="O189" s="40"/>
      <c r="P189" s="40"/>
      <c r="Q189" s="40"/>
      <c r="R189" s="18"/>
      <c r="S189" s="18"/>
      <c r="T189" s="18"/>
      <c r="U189" s="18"/>
      <c r="V189" s="18"/>
    </row>
    <row r="190" spans="1:22" ht="52.5" customHeight="1">
      <c r="A190" s="93"/>
      <c r="B190" s="30" t="s">
        <v>265</v>
      </c>
      <c r="C190" s="4" t="s">
        <v>200</v>
      </c>
      <c r="D190" s="19" t="s">
        <v>5</v>
      </c>
      <c r="E190" s="5">
        <v>1</v>
      </c>
      <c r="F190" s="78"/>
      <c r="G190" s="78"/>
      <c r="H190" s="78"/>
      <c r="I190" s="78"/>
      <c r="M190" s="40"/>
      <c r="N190" s="40"/>
      <c r="O190" s="40"/>
      <c r="P190" s="40"/>
      <c r="Q190" s="40"/>
      <c r="R190" s="18"/>
      <c r="S190" s="18"/>
      <c r="T190" s="18"/>
      <c r="U190" s="18"/>
      <c r="V190" s="18"/>
    </row>
    <row r="191" spans="1:22" ht="37.5" customHeight="1">
      <c r="A191" s="93"/>
      <c r="B191" s="30" t="s">
        <v>216</v>
      </c>
      <c r="C191" s="4" t="s">
        <v>197</v>
      </c>
      <c r="D191" s="19" t="s">
        <v>5</v>
      </c>
      <c r="E191" s="5">
        <v>7</v>
      </c>
      <c r="F191" s="78"/>
      <c r="G191" s="78"/>
      <c r="H191" s="78"/>
      <c r="I191" s="78"/>
      <c r="M191" s="40"/>
      <c r="N191" s="40"/>
      <c r="O191" s="40"/>
      <c r="P191" s="40"/>
      <c r="Q191" s="40"/>
      <c r="R191" s="18"/>
      <c r="S191" s="18"/>
      <c r="T191" s="18"/>
      <c r="U191" s="18"/>
      <c r="V191" s="18"/>
    </row>
    <row r="192" spans="1:22" ht="26.25" customHeight="1">
      <c r="A192" s="93"/>
      <c r="B192" s="30" t="s">
        <v>121</v>
      </c>
      <c r="C192" s="4" t="s">
        <v>200</v>
      </c>
      <c r="D192" s="19" t="s">
        <v>5</v>
      </c>
      <c r="E192" s="5">
        <v>1</v>
      </c>
      <c r="F192" s="78"/>
      <c r="G192" s="78"/>
      <c r="H192" s="78"/>
      <c r="I192" s="78"/>
      <c r="M192" s="40"/>
      <c r="N192" s="40"/>
      <c r="O192" s="40"/>
      <c r="P192" s="40"/>
      <c r="Q192" s="40"/>
      <c r="R192" s="18"/>
      <c r="S192" s="18"/>
      <c r="T192" s="18"/>
      <c r="U192" s="18"/>
      <c r="V192" s="18"/>
    </row>
    <row r="193" spans="1:22" ht="26.25" customHeight="1">
      <c r="A193" s="93"/>
      <c r="B193" s="30" t="s">
        <v>129</v>
      </c>
      <c r="C193" s="4" t="s">
        <v>200</v>
      </c>
      <c r="D193" s="19" t="s">
        <v>5</v>
      </c>
      <c r="E193" s="5">
        <v>1</v>
      </c>
      <c r="F193" s="78"/>
      <c r="G193" s="78"/>
      <c r="H193" s="78"/>
      <c r="I193" s="78"/>
      <c r="M193" s="40"/>
      <c r="N193" s="40"/>
      <c r="O193" s="40"/>
      <c r="P193" s="40"/>
      <c r="Q193" s="40"/>
      <c r="R193" s="18"/>
      <c r="S193" s="18"/>
      <c r="T193" s="18"/>
      <c r="U193" s="18"/>
      <c r="V193" s="18"/>
    </row>
    <row r="194" spans="1:22" ht="26.25" customHeight="1">
      <c r="A194" s="93"/>
      <c r="B194" s="30" t="s">
        <v>128</v>
      </c>
      <c r="C194" s="4" t="s">
        <v>200</v>
      </c>
      <c r="D194" s="19" t="s">
        <v>5</v>
      </c>
      <c r="E194" s="5">
        <v>1</v>
      </c>
      <c r="F194" s="78"/>
      <c r="G194" s="78"/>
      <c r="H194" s="78"/>
      <c r="I194" s="78"/>
      <c r="M194" s="40"/>
      <c r="N194" s="40"/>
      <c r="O194" s="40"/>
      <c r="P194" s="40"/>
      <c r="Q194" s="40"/>
      <c r="R194" s="18"/>
      <c r="S194" s="18"/>
      <c r="T194" s="18"/>
      <c r="U194" s="18"/>
      <c r="V194" s="18"/>
    </row>
    <row r="195" spans="1:22" ht="26.25" customHeight="1">
      <c r="A195" s="93"/>
      <c r="B195" s="30" t="s">
        <v>141</v>
      </c>
      <c r="C195" s="4" t="s">
        <v>200</v>
      </c>
      <c r="D195" s="19" t="s">
        <v>5</v>
      </c>
      <c r="E195" s="5">
        <v>1</v>
      </c>
      <c r="F195" s="78"/>
      <c r="G195" s="78"/>
      <c r="H195" s="78"/>
      <c r="I195" s="78"/>
      <c r="M195" s="40"/>
      <c r="N195" s="40"/>
      <c r="O195" s="40"/>
      <c r="P195" s="40"/>
      <c r="Q195" s="40"/>
      <c r="R195" s="18"/>
      <c r="S195" s="18"/>
      <c r="T195" s="18"/>
      <c r="U195" s="18"/>
      <c r="V195" s="18"/>
    </row>
    <row r="196" spans="1:22" ht="26.25" customHeight="1">
      <c r="A196" s="93"/>
      <c r="B196" s="30" t="s">
        <v>122</v>
      </c>
      <c r="C196" s="4" t="s">
        <v>200</v>
      </c>
      <c r="D196" s="19" t="s">
        <v>5</v>
      </c>
      <c r="E196" s="5">
        <v>1</v>
      </c>
      <c r="F196" s="78"/>
      <c r="G196" s="78"/>
      <c r="H196" s="78"/>
      <c r="I196" s="78"/>
      <c r="M196" s="40"/>
      <c r="N196" s="40"/>
      <c r="O196" s="40"/>
      <c r="P196" s="40"/>
      <c r="Q196" s="40"/>
      <c r="R196" s="18"/>
      <c r="S196" s="18"/>
      <c r="T196" s="18"/>
      <c r="U196" s="18"/>
      <c r="V196" s="18"/>
    </row>
    <row r="197" spans="1:22" ht="35.25" customHeight="1">
      <c r="A197" s="93"/>
      <c r="B197" s="30" t="s">
        <v>212</v>
      </c>
      <c r="C197" s="4" t="s">
        <v>200</v>
      </c>
      <c r="D197" s="19" t="s">
        <v>5</v>
      </c>
      <c r="E197" s="5">
        <v>3</v>
      </c>
      <c r="F197" s="78"/>
      <c r="G197" s="78"/>
      <c r="H197" s="78"/>
      <c r="I197" s="78"/>
      <c r="M197" s="40"/>
      <c r="N197" s="40"/>
      <c r="O197" s="40"/>
      <c r="P197" s="40"/>
      <c r="Q197" s="40"/>
      <c r="R197" s="18"/>
      <c r="S197" s="18"/>
      <c r="T197" s="18"/>
      <c r="U197" s="18"/>
      <c r="V197" s="18"/>
    </row>
    <row r="198" spans="1:22" ht="27.75" customHeight="1">
      <c r="A198" s="93"/>
      <c r="B198" s="30" t="s">
        <v>138</v>
      </c>
      <c r="C198" s="4" t="s">
        <v>200</v>
      </c>
      <c r="D198" s="19" t="s">
        <v>5</v>
      </c>
      <c r="E198" s="5">
        <v>1</v>
      </c>
      <c r="F198" s="78"/>
      <c r="G198" s="78"/>
      <c r="H198" s="78"/>
      <c r="I198" s="78"/>
      <c r="M198" s="40"/>
      <c r="N198" s="40"/>
      <c r="O198" s="40"/>
      <c r="P198" s="40"/>
      <c r="Q198" s="40"/>
      <c r="R198" s="18"/>
      <c r="S198" s="18"/>
      <c r="T198" s="18"/>
      <c r="U198" s="18"/>
      <c r="V198" s="18"/>
    </row>
    <row r="199" spans="1:22" ht="27.75" customHeight="1">
      <c r="A199" s="93"/>
      <c r="B199" s="30" t="s">
        <v>170</v>
      </c>
      <c r="C199" s="4" t="s">
        <v>200</v>
      </c>
      <c r="D199" s="19" t="s">
        <v>5</v>
      </c>
      <c r="E199" s="5">
        <v>1</v>
      </c>
      <c r="F199" s="78"/>
      <c r="G199" s="78"/>
      <c r="H199" s="78"/>
      <c r="I199" s="78"/>
      <c r="M199" s="40"/>
      <c r="N199" s="40"/>
      <c r="O199" s="40"/>
      <c r="P199" s="40"/>
      <c r="Q199" s="40"/>
      <c r="R199" s="18"/>
      <c r="S199" s="18"/>
      <c r="T199" s="18"/>
      <c r="U199" s="18"/>
      <c r="V199" s="18"/>
    </row>
    <row r="200" spans="1:22" ht="27.75" customHeight="1">
      <c r="A200" s="93"/>
      <c r="B200" s="30" t="s">
        <v>171</v>
      </c>
      <c r="C200" s="4" t="s">
        <v>200</v>
      </c>
      <c r="D200" s="19" t="s">
        <v>5</v>
      </c>
      <c r="E200" s="5">
        <v>1</v>
      </c>
      <c r="F200" s="78"/>
      <c r="G200" s="78"/>
      <c r="H200" s="78"/>
      <c r="I200" s="78"/>
      <c r="M200" s="40"/>
      <c r="N200" s="40"/>
      <c r="O200" s="40"/>
      <c r="P200" s="40"/>
      <c r="Q200" s="40"/>
      <c r="R200" s="18"/>
      <c r="S200" s="18"/>
      <c r="T200" s="18"/>
      <c r="U200" s="18"/>
      <c r="V200" s="18"/>
    </row>
    <row r="201" spans="1:22" ht="27.75" customHeight="1">
      <c r="A201" s="93"/>
      <c r="B201" s="30" t="s">
        <v>169</v>
      </c>
      <c r="C201" s="4" t="s">
        <v>200</v>
      </c>
      <c r="D201" s="19" t="s">
        <v>5</v>
      </c>
      <c r="E201" s="5">
        <v>1</v>
      </c>
      <c r="F201" s="78"/>
      <c r="G201" s="78"/>
      <c r="H201" s="78"/>
      <c r="I201" s="78"/>
      <c r="M201" s="40"/>
      <c r="N201" s="40"/>
      <c r="O201" s="40"/>
      <c r="P201" s="40"/>
      <c r="Q201" s="40"/>
      <c r="R201" s="18"/>
      <c r="S201" s="18"/>
      <c r="T201" s="18"/>
      <c r="U201" s="18"/>
      <c r="V201" s="18"/>
    </row>
    <row r="202" spans="1:22" ht="27.75" customHeight="1">
      <c r="A202" s="93"/>
      <c r="B202" s="30" t="s">
        <v>172</v>
      </c>
      <c r="C202" s="4" t="s">
        <v>199</v>
      </c>
      <c r="D202" s="19" t="s">
        <v>5</v>
      </c>
      <c r="E202" s="5">
        <v>2</v>
      </c>
      <c r="F202" s="78"/>
      <c r="G202" s="78"/>
      <c r="H202" s="78"/>
      <c r="I202" s="78"/>
      <c r="M202" s="40"/>
      <c r="N202" s="40"/>
      <c r="O202" s="40"/>
      <c r="P202" s="40"/>
      <c r="Q202" s="40"/>
      <c r="R202" s="18"/>
      <c r="S202" s="18"/>
      <c r="T202" s="18"/>
      <c r="U202" s="18"/>
      <c r="V202" s="18"/>
    </row>
    <row r="203" spans="1:22" ht="27.75" customHeight="1">
      <c r="A203" s="93"/>
      <c r="B203" s="30" t="s">
        <v>173</v>
      </c>
      <c r="C203" s="4" t="s">
        <v>199</v>
      </c>
      <c r="D203" s="19" t="s">
        <v>5</v>
      </c>
      <c r="E203" s="5">
        <v>4</v>
      </c>
      <c r="F203" s="78"/>
      <c r="G203" s="78"/>
      <c r="H203" s="78"/>
      <c r="I203" s="78"/>
      <c r="M203" s="40"/>
      <c r="N203" s="40"/>
      <c r="O203" s="40"/>
      <c r="P203" s="40"/>
      <c r="Q203" s="40"/>
      <c r="R203" s="18"/>
      <c r="S203" s="18"/>
      <c r="T203" s="18"/>
      <c r="U203" s="18"/>
      <c r="V203" s="18"/>
    </row>
    <row r="204" spans="1:22" ht="27.75" customHeight="1">
      <c r="A204" s="93"/>
      <c r="B204" s="30" t="s">
        <v>174</v>
      </c>
      <c r="C204" s="4" t="s">
        <v>200</v>
      </c>
      <c r="D204" s="19" t="s">
        <v>5</v>
      </c>
      <c r="E204" s="5">
        <v>12</v>
      </c>
      <c r="F204" s="78"/>
      <c r="G204" s="78"/>
      <c r="H204" s="78"/>
      <c r="I204" s="78"/>
      <c r="M204" s="40"/>
      <c r="N204" s="40"/>
      <c r="O204" s="40"/>
      <c r="P204" s="40"/>
      <c r="Q204" s="40"/>
      <c r="R204" s="18"/>
      <c r="S204" s="18"/>
      <c r="T204" s="18"/>
      <c r="U204" s="18"/>
      <c r="V204" s="18"/>
    </row>
    <row r="205" spans="1:22" ht="32.25" customHeight="1">
      <c r="A205" s="93"/>
      <c r="B205" s="30" t="s">
        <v>70</v>
      </c>
      <c r="C205" s="4" t="s">
        <v>200</v>
      </c>
      <c r="D205" s="19" t="s">
        <v>5</v>
      </c>
      <c r="E205" s="5">
        <v>1</v>
      </c>
      <c r="F205" s="78"/>
      <c r="G205" s="78"/>
      <c r="H205" s="78"/>
      <c r="I205" s="78"/>
      <c r="M205" s="40"/>
      <c r="N205" s="40"/>
      <c r="O205" s="40"/>
      <c r="P205" s="40"/>
      <c r="Q205" s="40"/>
      <c r="R205" s="18"/>
      <c r="S205" s="18"/>
      <c r="T205" s="18"/>
      <c r="U205" s="18"/>
      <c r="V205" s="18"/>
    </row>
    <row r="206" spans="1:9" ht="21" customHeight="1">
      <c r="A206" s="128" t="s">
        <v>42</v>
      </c>
      <c r="B206" s="128"/>
      <c r="C206" s="128"/>
      <c r="D206" s="128"/>
      <c r="E206" s="128"/>
      <c r="F206" s="128"/>
      <c r="G206" s="128"/>
      <c r="H206" s="128"/>
      <c r="I206" s="128"/>
    </row>
    <row r="207" spans="1:9" ht="23.25" customHeight="1">
      <c r="A207" s="128" t="s">
        <v>106</v>
      </c>
      <c r="B207" s="128"/>
      <c r="C207" s="128"/>
      <c r="D207" s="128"/>
      <c r="E207" s="128"/>
      <c r="F207" s="128"/>
      <c r="G207" s="128"/>
      <c r="H207" s="128"/>
      <c r="I207" s="128"/>
    </row>
    <row r="208" spans="1:9" ht="38.25" customHeight="1">
      <c r="A208" s="66" t="s">
        <v>26</v>
      </c>
      <c r="B208" s="101" t="s">
        <v>22</v>
      </c>
      <c r="C208" s="51"/>
      <c r="D208" s="5"/>
      <c r="E208" s="102">
        <f>E209+E210</f>
        <v>7</v>
      </c>
      <c r="F208" s="62">
        <f>F209+F210</f>
        <v>24018</v>
      </c>
      <c r="G208" s="62">
        <f>G209+G210</f>
        <v>24018</v>
      </c>
      <c r="H208" s="62">
        <f>H209+H210</f>
        <v>0</v>
      </c>
      <c r="I208" s="62">
        <f>I209+I210</f>
        <v>0</v>
      </c>
    </row>
    <row r="209" spans="1:9" ht="18.75">
      <c r="A209" s="66"/>
      <c r="B209" s="101" t="s">
        <v>183</v>
      </c>
      <c r="C209" s="100">
        <v>44075</v>
      </c>
      <c r="D209" s="5" t="s">
        <v>5</v>
      </c>
      <c r="E209" s="5">
        <v>2</v>
      </c>
      <c r="F209" s="1">
        <v>18943</v>
      </c>
      <c r="G209" s="1">
        <f>F209</f>
        <v>18943</v>
      </c>
      <c r="H209" s="1">
        <v>0</v>
      </c>
      <c r="I209" s="1">
        <v>0</v>
      </c>
    </row>
    <row r="210" spans="1:9" ht="18.75">
      <c r="A210" s="51"/>
      <c r="B210" s="30" t="s">
        <v>166</v>
      </c>
      <c r="C210" s="100">
        <v>44105</v>
      </c>
      <c r="D210" s="5" t="s">
        <v>5</v>
      </c>
      <c r="E210" s="51">
        <v>5</v>
      </c>
      <c r="F210" s="72">
        <v>5075</v>
      </c>
      <c r="G210" s="72">
        <f>F210</f>
        <v>5075</v>
      </c>
      <c r="H210" s="72">
        <v>0</v>
      </c>
      <c r="I210" s="72">
        <v>0</v>
      </c>
    </row>
    <row r="211" spans="1:9" ht="18.75">
      <c r="A211" s="4" t="s">
        <v>27</v>
      </c>
      <c r="B211" s="85" t="s">
        <v>13</v>
      </c>
      <c r="C211" s="51"/>
      <c r="D211" s="19"/>
      <c r="E211" s="68">
        <f>SUM(E212:E213)</f>
        <v>1321.68</v>
      </c>
      <c r="F211" s="68">
        <f>SUM(F212:F213)</f>
        <v>10950</v>
      </c>
      <c r="G211" s="68">
        <f>SUM(G212:G213)</f>
        <v>10950</v>
      </c>
      <c r="H211" s="68">
        <f>SUM(H212:H213)</f>
        <v>0</v>
      </c>
      <c r="I211" s="68">
        <f>SUM(I212:I213)</f>
        <v>0</v>
      </c>
    </row>
    <row r="212" spans="1:9" ht="18.75">
      <c r="A212" s="4"/>
      <c r="B212" s="30" t="s">
        <v>52</v>
      </c>
      <c r="C212" s="100">
        <v>44075</v>
      </c>
      <c r="D212" s="19" t="s">
        <v>187</v>
      </c>
      <c r="E212" s="72">
        <v>1291</v>
      </c>
      <c r="F212" s="72">
        <v>10650</v>
      </c>
      <c r="G212" s="72">
        <f>F212</f>
        <v>10650</v>
      </c>
      <c r="H212" s="72">
        <v>0</v>
      </c>
      <c r="I212" s="72">
        <v>0</v>
      </c>
    </row>
    <row r="213" spans="1:9" ht="18.75">
      <c r="A213" s="51"/>
      <c r="B213" s="101" t="s">
        <v>168</v>
      </c>
      <c r="C213" s="37">
        <v>44013</v>
      </c>
      <c r="D213" s="19" t="s">
        <v>187</v>
      </c>
      <c r="E213" s="103">
        <v>30.68</v>
      </c>
      <c r="F213" s="72">
        <v>300</v>
      </c>
      <c r="G213" s="72">
        <f>F213</f>
        <v>300</v>
      </c>
      <c r="H213" s="72">
        <v>0</v>
      </c>
      <c r="I213" s="72">
        <v>0</v>
      </c>
    </row>
    <row r="214" spans="1:17" ht="18.75">
      <c r="A214" s="4" t="s">
        <v>35</v>
      </c>
      <c r="B214" s="81" t="s">
        <v>14</v>
      </c>
      <c r="C214" s="19"/>
      <c r="D214" s="19"/>
      <c r="E214" s="68">
        <f>SUM(E215:E216)</f>
        <v>882</v>
      </c>
      <c r="F214" s="68">
        <f>SUM(F215:F216)</f>
        <v>2082</v>
      </c>
      <c r="G214" s="68">
        <f>SUM(G215:G216)</f>
        <v>2082</v>
      </c>
      <c r="H214" s="68">
        <f>SUM(H215:H216)</f>
        <v>0</v>
      </c>
      <c r="I214" s="68">
        <f>I216+I215</f>
        <v>0</v>
      </c>
      <c r="Q214" s="90"/>
    </row>
    <row r="215" spans="1:9" ht="18.75" hidden="1">
      <c r="A215" s="4"/>
      <c r="B215" s="30" t="s">
        <v>167</v>
      </c>
      <c r="C215" s="37">
        <v>43770</v>
      </c>
      <c r="D215" s="19" t="s">
        <v>187</v>
      </c>
      <c r="E215" s="72"/>
      <c r="F215" s="72"/>
      <c r="G215" s="72"/>
      <c r="H215" s="72">
        <v>0</v>
      </c>
      <c r="I215" s="72">
        <v>0</v>
      </c>
    </row>
    <row r="216" spans="1:9" ht="18.75">
      <c r="A216" s="104"/>
      <c r="B216" s="30" t="s">
        <v>90</v>
      </c>
      <c r="C216" s="37">
        <v>44075</v>
      </c>
      <c r="D216" s="19" t="s">
        <v>187</v>
      </c>
      <c r="E216" s="72">
        <v>882</v>
      </c>
      <c r="F216" s="72">
        <v>2082</v>
      </c>
      <c r="G216" s="72">
        <f>F216</f>
        <v>2082</v>
      </c>
      <c r="H216" s="72">
        <v>0</v>
      </c>
      <c r="I216" s="72">
        <v>0</v>
      </c>
    </row>
    <row r="217" spans="1:9" ht="18.75" hidden="1">
      <c r="A217" s="4" t="s">
        <v>36</v>
      </c>
      <c r="B217" s="30" t="s">
        <v>130</v>
      </c>
      <c r="C217" s="37"/>
      <c r="D217" s="19"/>
      <c r="E217" s="68">
        <f>E218+E219</f>
        <v>0</v>
      </c>
      <c r="F217" s="68">
        <f>F218+F219</f>
        <v>0</v>
      </c>
      <c r="G217" s="68">
        <f>G218+G219</f>
        <v>0</v>
      </c>
      <c r="H217" s="68">
        <f>H218+H219</f>
        <v>0</v>
      </c>
      <c r="I217" s="68">
        <f>I218+I219</f>
        <v>0</v>
      </c>
    </row>
    <row r="218" spans="1:9" ht="18.75" hidden="1">
      <c r="A218" s="4"/>
      <c r="B218" s="30" t="s">
        <v>167</v>
      </c>
      <c r="C218" s="37">
        <v>43709</v>
      </c>
      <c r="D218" s="37" t="s">
        <v>188</v>
      </c>
      <c r="E218" s="72"/>
      <c r="F218" s="105"/>
      <c r="G218" s="105"/>
      <c r="H218" s="72">
        <v>0</v>
      </c>
      <c r="I218" s="72">
        <v>0</v>
      </c>
    </row>
    <row r="219" spans="1:9" ht="18.75" hidden="1">
      <c r="A219" s="104"/>
      <c r="B219" s="30" t="s">
        <v>3</v>
      </c>
      <c r="C219" s="37">
        <v>43709</v>
      </c>
      <c r="D219" s="19" t="s">
        <v>188</v>
      </c>
      <c r="E219" s="72"/>
      <c r="F219" s="105"/>
      <c r="G219" s="105"/>
      <c r="H219" s="72">
        <v>0</v>
      </c>
      <c r="I219" s="72">
        <v>0</v>
      </c>
    </row>
    <row r="220" spans="1:9" ht="20.25" customHeight="1">
      <c r="A220" s="66" t="s">
        <v>36</v>
      </c>
      <c r="B220" s="81" t="s">
        <v>50</v>
      </c>
      <c r="C220" s="19"/>
      <c r="D220" s="131" t="s">
        <v>5</v>
      </c>
      <c r="E220" s="102">
        <f>SUM(E221:E223)</f>
        <v>115</v>
      </c>
      <c r="F220" s="62">
        <f>SUM(F221:F223)</f>
        <v>109.1</v>
      </c>
      <c r="G220" s="62">
        <f>SUM(G221:G223)</f>
        <v>80.7</v>
      </c>
      <c r="H220" s="62">
        <f>SUM(H221:H223)</f>
        <v>28.4</v>
      </c>
      <c r="I220" s="62">
        <f>SUM(I221:I223)</f>
        <v>0</v>
      </c>
    </row>
    <row r="221" spans="1:9" ht="18.75">
      <c r="A221" s="104"/>
      <c r="B221" s="30" t="s">
        <v>90</v>
      </c>
      <c r="C221" s="37">
        <v>44075</v>
      </c>
      <c r="D221" s="131"/>
      <c r="E221" s="51">
        <v>104</v>
      </c>
      <c r="F221" s="72">
        <v>0</v>
      </c>
      <c r="G221" s="72">
        <f>F221</f>
        <v>0</v>
      </c>
      <c r="H221" s="72">
        <v>0</v>
      </c>
      <c r="I221" s="72">
        <v>0</v>
      </c>
    </row>
    <row r="222" spans="1:9" ht="18.75">
      <c r="A222" s="104"/>
      <c r="B222" s="30" t="s">
        <v>168</v>
      </c>
      <c r="C222" s="37">
        <v>44075</v>
      </c>
      <c r="D222" s="131"/>
      <c r="E222" s="51">
        <v>2</v>
      </c>
      <c r="F222" s="72">
        <v>30</v>
      </c>
      <c r="G222" s="72">
        <f>F222</f>
        <v>30</v>
      </c>
      <c r="H222" s="72">
        <v>0</v>
      </c>
      <c r="I222" s="72">
        <v>0</v>
      </c>
    </row>
    <row r="223" spans="1:9" ht="18.75">
      <c r="A223" s="104"/>
      <c r="B223" s="30" t="s">
        <v>166</v>
      </c>
      <c r="C223" s="37">
        <v>44075</v>
      </c>
      <c r="D223" s="131"/>
      <c r="E223" s="51">
        <v>9</v>
      </c>
      <c r="F223" s="72">
        <f>G223+H223</f>
        <v>79.1</v>
      </c>
      <c r="G223" s="72">
        <v>50.7</v>
      </c>
      <c r="H223" s="72">
        <v>28.4</v>
      </c>
      <c r="I223" s="72">
        <v>0</v>
      </c>
    </row>
    <row r="224" spans="1:9" ht="24.75" customHeight="1">
      <c r="A224" s="66" t="s">
        <v>37</v>
      </c>
      <c r="B224" s="81" t="s">
        <v>51</v>
      </c>
      <c r="C224" s="19"/>
      <c r="D224" s="131" t="s">
        <v>1</v>
      </c>
      <c r="E224" s="102">
        <f>SUM(E225:E226)</f>
        <v>164</v>
      </c>
      <c r="F224" s="62">
        <f>SUM(F225:F226)</f>
        <v>8.3</v>
      </c>
      <c r="G224" s="62">
        <f>SUM(G225:G226)</f>
        <v>4.3</v>
      </c>
      <c r="H224" s="62">
        <f>SUM(H225:H226)</f>
        <v>4</v>
      </c>
      <c r="I224" s="62">
        <v>0</v>
      </c>
    </row>
    <row r="225" spans="1:9" ht="18.75">
      <c r="A225" s="104"/>
      <c r="B225" s="30" t="s">
        <v>146</v>
      </c>
      <c r="C225" s="37">
        <v>44075</v>
      </c>
      <c r="D225" s="136"/>
      <c r="E225" s="51">
        <v>160</v>
      </c>
      <c r="F225" s="72">
        <v>0</v>
      </c>
      <c r="G225" s="72">
        <v>0</v>
      </c>
      <c r="H225" s="72">
        <v>0</v>
      </c>
      <c r="I225" s="72">
        <v>0</v>
      </c>
    </row>
    <row r="226" spans="1:17" ht="18.75">
      <c r="A226" s="104"/>
      <c r="B226" s="106" t="s">
        <v>166</v>
      </c>
      <c r="C226" s="37">
        <v>44075</v>
      </c>
      <c r="D226" s="136"/>
      <c r="E226" s="51">
        <v>4</v>
      </c>
      <c r="F226" s="105">
        <f>G226+H226</f>
        <v>8.3</v>
      </c>
      <c r="G226" s="105">
        <v>4.3</v>
      </c>
      <c r="H226" s="72">
        <v>4</v>
      </c>
      <c r="I226" s="72">
        <v>0</v>
      </c>
      <c r="Q226" s="90"/>
    </row>
    <row r="227" spans="1:17" ht="37.5">
      <c r="A227" s="66" t="s">
        <v>38</v>
      </c>
      <c r="B227" s="81" t="s">
        <v>24</v>
      </c>
      <c r="C227" s="19"/>
      <c r="D227" s="137" t="s">
        <v>5</v>
      </c>
      <c r="E227" s="58">
        <f>E228+E229</f>
        <v>4</v>
      </c>
      <c r="F227" s="62">
        <f>F228+F229</f>
        <v>127</v>
      </c>
      <c r="G227" s="62">
        <f>G228+G229</f>
        <v>127</v>
      </c>
      <c r="H227" s="62">
        <f>H228+H229</f>
        <v>0</v>
      </c>
      <c r="I227" s="62">
        <f>I228+I229</f>
        <v>0</v>
      </c>
      <c r="Q227" s="90"/>
    </row>
    <row r="228" spans="1:9" ht="18.75">
      <c r="A228" s="66"/>
      <c r="B228" s="30" t="s">
        <v>52</v>
      </c>
      <c r="C228" s="37">
        <v>44075</v>
      </c>
      <c r="D228" s="138"/>
      <c r="E228" s="73">
        <v>1</v>
      </c>
      <c r="F228" s="3">
        <v>127</v>
      </c>
      <c r="G228" s="3">
        <f>F228</f>
        <v>127</v>
      </c>
      <c r="H228" s="1">
        <v>0</v>
      </c>
      <c r="I228" s="1">
        <v>0</v>
      </c>
    </row>
    <row r="229" spans="1:9" ht="18.75" customHeight="1">
      <c r="A229" s="104"/>
      <c r="B229" s="30" t="s">
        <v>166</v>
      </c>
      <c r="C229" s="37">
        <v>44075</v>
      </c>
      <c r="D229" s="139"/>
      <c r="E229" s="51">
        <v>3</v>
      </c>
      <c r="F229" s="72">
        <v>0</v>
      </c>
      <c r="G229" s="3">
        <f>F229</f>
        <v>0</v>
      </c>
      <c r="H229" s="72">
        <v>0</v>
      </c>
      <c r="I229" s="72">
        <v>0</v>
      </c>
    </row>
    <row r="230" spans="1:9" ht="18.75">
      <c r="A230" s="66" t="s">
        <v>39</v>
      </c>
      <c r="B230" s="81" t="s">
        <v>95</v>
      </c>
      <c r="C230" s="37"/>
      <c r="D230" s="131" t="s">
        <v>23</v>
      </c>
      <c r="E230" s="107">
        <f>E232+E231</f>
        <v>108</v>
      </c>
      <c r="F230" s="68">
        <f>F232+F231</f>
        <v>25.8</v>
      </c>
      <c r="G230" s="68">
        <f>G232+G231</f>
        <v>0</v>
      </c>
      <c r="H230" s="68">
        <f>H232+H231</f>
        <v>25.8</v>
      </c>
      <c r="I230" s="68">
        <f>I232+I231</f>
        <v>0</v>
      </c>
    </row>
    <row r="231" spans="1:9" ht="18.75">
      <c r="A231" s="66"/>
      <c r="B231" s="30" t="s">
        <v>52</v>
      </c>
      <c r="C231" s="37">
        <v>44075</v>
      </c>
      <c r="D231" s="131"/>
      <c r="E231" s="51">
        <v>104</v>
      </c>
      <c r="F231" s="72">
        <v>0</v>
      </c>
      <c r="G231" s="72">
        <v>0</v>
      </c>
      <c r="H231" s="72">
        <v>0</v>
      </c>
      <c r="I231" s="72">
        <v>0</v>
      </c>
    </row>
    <row r="232" spans="1:9" ht="18.75">
      <c r="A232" s="104"/>
      <c r="B232" s="30" t="s">
        <v>166</v>
      </c>
      <c r="C232" s="37">
        <v>43922</v>
      </c>
      <c r="D232" s="131"/>
      <c r="E232" s="51">
        <v>4</v>
      </c>
      <c r="F232" s="72">
        <f>G232+H232</f>
        <v>25.8</v>
      </c>
      <c r="G232" s="72">
        <v>0</v>
      </c>
      <c r="H232" s="72">
        <v>25.8</v>
      </c>
      <c r="I232" s="72">
        <v>0</v>
      </c>
    </row>
    <row r="233" spans="1:9" ht="18.75">
      <c r="A233" s="140" t="s">
        <v>147</v>
      </c>
      <c r="B233" s="140"/>
      <c r="C233" s="140"/>
      <c r="D233" s="140"/>
      <c r="E233" s="140"/>
      <c r="F233" s="140"/>
      <c r="G233" s="140"/>
      <c r="H233" s="140"/>
      <c r="I233" s="140"/>
    </row>
    <row r="234" spans="1:9" ht="60" customHeight="1">
      <c r="A234" s="66" t="s">
        <v>72</v>
      </c>
      <c r="B234" s="81" t="s">
        <v>217</v>
      </c>
      <c r="C234" s="4"/>
      <c r="D234" s="4"/>
      <c r="E234" s="51"/>
      <c r="F234" s="73"/>
      <c r="G234" s="73"/>
      <c r="H234" s="73"/>
      <c r="I234" s="73"/>
    </row>
    <row r="235" spans="1:9" ht="18.75">
      <c r="A235" s="66"/>
      <c r="B235" s="30" t="s">
        <v>91</v>
      </c>
      <c r="C235" s="133" t="s">
        <v>200</v>
      </c>
      <c r="D235" s="133" t="s">
        <v>23</v>
      </c>
      <c r="E235" s="51">
        <v>104</v>
      </c>
      <c r="F235" s="73"/>
      <c r="G235" s="73"/>
      <c r="H235" s="73"/>
      <c r="I235" s="73"/>
    </row>
    <row r="236" spans="1:9" ht="18.75">
      <c r="A236" s="66"/>
      <c r="B236" s="30" t="s">
        <v>168</v>
      </c>
      <c r="C236" s="133"/>
      <c r="D236" s="133"/>
      <c r="E236" s="51">
        <v>2</v>
      </c>
      <c r="F236" s="73"/>
      <c r="G236" s="73"/>
      <c r="H236" s="73"/>
      <c r="I236" s="73"/>
    </row>
    <row r="237" spans="1:9" ht="18.75">
      <c r="A237" s="66"/>
      <c r="B237" s="106" t="s">
        <v>166</v>
      </c>
      <c r="C237" s="131"/>
      <c r="D237" s="131"/>
      <c r="E237" s="51">
        <v>9</v>
      </c>
      <c r="F237" s="73"/>
      <c r="G237" s="73"/>
      <c r="H237" s="73"/>
      <c r="I237" s="73"/>
    </row>
    <row r="238" spans="1:9" ht="34.5" customHeight="1">
      <c r="A238" s="128" t="s">
        <v>153</v>
      </c>
      <c r="B238" s="128"/>
      <c r="C238" s="128"/>
      <c r="D238" s="128"/>
      <c r="E238" s="128"/>
      <c r="F238" s="128"/>
      <c r="G238" s="128"/>
      <c r="H238" s="128"/>
      <c r="I238" s="128"/>
    </row>
    <row r="239" spans="1:9" ht="33.75" customHeight="1">
      <c r="A239" s="128" t="s">
        <v>123</v>
      </c>
      <c r="B239" s="128"/>
      <c r="C239" s="128"/>
      <c r="D239" s="128"/>
      <c r="E239" s="128"/>
      <c r="F239" s="128"/>
      <c r="G239" s="128"/>
      <c r="H239" s="128"/>
      <c r="I239" s="128"/>
    </row>
    <row r="240" spans="1:9" ht="40.5" customHeight="1">
      <c r="A240" s="4" t="s">
        <v>26</v>
      </c>
      <c r="B240" s="81" t="s">
        <v>159</v>
      </c>
      <c r="C240" s="37">
        <v>44075</v>
      </c>
      <c r="D240" s="4" t="s">
        <v>189</v>
      </c>
      <c r="E240" s="7">
        <v>1.7</v>
      </c>
      <c r="F240" s="8">
        <v>22870</v>
      </c>
      <c r="G240" s="108">
        <v>0</v>
      </c>
      <c r="H240" s="8">
        <f aca="true" t="shared" si="10" ref="H240:H245">F240</f>
        <v>22870</v>
      </c>
      <c r="I240" s="108">
        <v>0</v>
      </c>
    </row>
    <row r="241" spans="1:9" ht="23.25" customHeight="1">
      <c r="A241" s="4" t="s">
        <v>27</v>
      </c>
      <c r="B241" s="81" t="s">
        <v>64</v>
      </c>
      <c r="C241" s="37">
        <v>44105</v>
      </c>
      <c r="D241" s="4" t="s">
        <v>23</v>
      </c>
      <c r="E241" s="6">
        <v>1</v>
      </c>
      <c r="F241" s="8">
        <v>200</v>
      </c>
      <c r="G241" s="8">
        <v>0</v>
      </c>
      <c r="H241" s="8">
        <f t="shared" si="10"/>
        <v>200</v>
      </c>
      <c r="I241" s="108">
        <v>0</v>
      </c>
    </row>
    <row r="242" spans="1:9" ht="24" customHeight="1">
      <c r="A242" s="4" t="s">
        <v>35</v>
      </c>
      <c r="B242" s="81" t="s">
        <v>113</v>
      </c>
      <c r="C242" s="37">
        <v>44075</v>
      </c>
      <c r="D242" s="19" t="s">
        <v>23</v>
      </c>
      <c r="E242" s="6">
        <v>4</v>
      </c>
      <c r="F242" s="8">
        <v>120</v>
      </c>
      <c r="G242" s="8">
        <v>0</v>
      </c>
      <c r="H242" s="8">
        <f t="shared" si="10"/>
        <v>120</v>
      </c>
      <c r="I242" s="108">
        <v>0</v>
      </c>
    </row>
    <row r="243" spans="1:9" ht="38.25" customHeight="1">
      <c r="A243" s="4" t="s">
        <v>36</v>
      </c>
      <c r="B243" s="81" t="s">
        <v>160</v>
      </c>
      <c r="C243" s="37">
        <v>44136</v>
      </c>
      <c r="D243" s="19" t="s">
        <v>189</v>
      </c>
      <c r="E243" s="6">
        <v>0.5</v>
      </c>
      <c r="F243" s="8">
        <v>34254</v>
      </c>
      <c r="G243" s="8">
        <v>0</v>
      </c>
      <c r="H243" s="8">
        <f t="shared" si="10"/>
        <v>34254</v>
      </c>
      <c r="I243" s="108">
        <v>0</v>
      </c>
    </row>
    <row r="244" spans="1:9" ht="39" customHeight="1">
      <c r="A244" s="4" t="s">
        <v>37</v>
      </c>
      <c r="B244" s="81" t="s">
        <v>29</v>
      </c>
      <c r="C244" s="37">
        <v>44075</v>
      </c>
      <c r="D244" s="19" t="s">
        <v>189</v>
      </c>
      <c r="E244" s="50">
        <v>226.9</v>
      </c>
      <c r="F244" s="8">
        <v>7154</v>
      </c>
      <c r="G244" s="8">
        <v>0</v>
      </c>
      <c r="H244" s="8">
        <f t="shared" si="10"/>
        <v>7154</v>
      </c>
      <c r="I244" s="108">
        <v>0</v>
      </c>
    </row>
    <row r="245" spans="1:9" ht="39.75" customHeight="1">
      <c r="A245" s="4" t="s">
        <v>38</v>
      </c>
      <c r="B245" s="81" t="s">
        <v>41</v>
      </c>
      <c r="C245" s="37">
        <v>44105</v>
      </c>
      <c r="D245" s="4" t="s">
        <v>184</v>
      </c>
      <c r="E245" s="4" t="s">
        <v>11</v>
      </c>
      <c r="F245" s="8">
        <v>1</v>
      </c>
      <c r="G245" s="8">
        <v>0</v>
      </c>
      <c r="H245" s="8">
        <f t="shared" si="10"/>
        <v>1</v>
      </c>
      <c r="I245" s="108">
        <v>0</v>
      </c>
    </row>
    <row r="246" spans="1:9" ht="30" customHeight="1">
      <c r="A246" s="132" t="s">
        <v>211</v>
      </c>
      <c r="B246" s="132"/>
      <c r="C246" s="132"/>
      <c r="D246" s="132"/>
      <c r="E246" s="132"/>
      <c r="F246" s="132"/>
      <c r="G246" s="132"/>
      <c r="H246" s="132"/>
      <c r="I246" s="132"/>
    </row>
    <row r="247" spans="1:9" ht="25.5" customHeight="1">
      <c r="A247" s="4" t="s">
        <v>72</v>
      </c>
      <c r="B247" s="30" t="s">
        <v>7</v>
      </c>
      <c r="C247" s="37">
        <v>44075</v>
      </c>
      <c r="D247" s="133" t="s">
        <v>21</v>
      </c>
      <c r="E247" s="134"/>
      <c r="F247" s="134"/>
      <c r="G247" s="134"/>
      <c r="H247" s="134"/>
      <c r="I247" s="134"/>
    </row>
    <row r="248" spans="1:9" ht="30" customHeight="1">
      <c r="A248" s="4" t="s">
        <v>73</v>
      </c>
      <c r="B248" s="30" t="s">
        <v>223</v>
      </c>
      <c r="C248" s="37">
        <v>44077</v>
      </c>
      <c r="D248" s="4" t="s">
        <v>1</v>
      </c>
      <c r="E248" s="6">
        <v>1</v>
      </c>
      <c r="F248" s="8">
        <v>15122</v>
      </c>
      <c r="G248" s="8">
        <v>0</v>
      </c>
      <c r="H248" s="8">
        <f>F248</f>
        <v>15122</v>
      </c>
      <c r="I248" s="108">
        <v>0</v>
      </c>
    </row>
    <row r="249" spans="1:9" ht="40.5" customHeight="1">
      <c r="A249" s="4" t="s">
        <v>94</v>
      </c>
      <c r="B249" s="30" t="s">
        <v>224</v>
      </c>
      <c r="C249" s="57">
        <v>44105</v>
      </c>
      <c r="D249" s="4" t="s">
        <v>132</v>
      </c>
      <c r="E249" s="7">
        <v>38.406</v>
      </c>
      <c r="F249" s="135" t="s">
        <v>66</v>
      </c>
      <c r="G249" s="131"/>
      <c r="H249" s="131"/>
      <c r="I249" s="131"/>
    </row>
    <row r="250" spans="1:9" ht="27" customHeight="1">
      <c r="A250" s="132" t="s">
        <v>154</v>
      </c>
      <c r="B250" s="132"/>
      <c r="C250" s="132"/>
      <c r="D250" s="132"/>
      <c r="E250" s="132"/>
      <c r="F250" s="132"/>
      <c r="G250" s="132"/>
      <c r="H250" s="132"/>
      <c r="I250" s="132"/>
    </row>
    <row r="251" spans="1:9" ht="30" customHeight="1">
      <c r="A251" s="4" t="s">
        <v>16</v>
      </c>
      <c r="B251" s="30" t="s">
        <v>7</v>
      </c>
      <c r="C251" s="37">
        <v>44075</v>
      </c>
      <c r="D251" s="133" t="s">
        <v>21</v>
      </c>
      <c r="E251" s="134"/>
      <c r="F251" s="134"/>
      <c r="G251" s="134"/>
      <c r="H251" s="134"/>
      <c r="I251" s="134"/>
    </row>
    <row r="252" spans="1:9" ht="46.5" customHeight="1">
      <c r="A252" s="4" t="s">
        <v>17</v>
      </c>
      <c r="B252" s="30" t="s">
        <v>226</v>
      </c>
      <c r="C252" s="37">
        <v>43982</v>
      </c>
      <c r="D252" s="4" t="s">
        <v>1</v>
      </c>
      <c r="E252" s="6">
        <v>1</v>
      </c>
      <c r="F252" s="135" t="s">
        <v>66</v>
      </c>
      <c r="G252" s="131"/>
      <c r="H252" s="131"/>
      <c r="I252" s="131"/>
    </row>
    <row r="253" spans="1:9" ht="42" customHeight="1">
      <c r="A253" s="4" t="s">
        <v>67</v>
      </c>
      <c r="B253" s="81" t="s">
        <v>225</v>
      </c>
      <c r="C253" s="57">
        <v>44105</v>
      </c>
      <c r="D253" s="4" t="s">
        <v>132</v>
      </c>
      <c r="E253" s="3">
        <v>5.806</v>
      </c>
      <c r="F253" s="135" t="s">
        <v>66</v>
      </c>
      <c r="G253" s="131"/>
      <c r="H253" s="131"/>
      <c r="I253" s="131"/>
    </row>
    <row r="254" spans="1:9" ht="18.75">
      <c r="A254" s="132" t="s">
        <v>229</v>
      </c>
      <c r="B254" s="132"/>
      <c r="C254" s="132"/>
      <c r="D254" s="132"/>
      <c r="E254" s="132"/>
      <c r="F254" s="132"/>
      <c r="G254" s="132"/>
      <c r="H254" s="132"/>
      <c r="I254" s="132"/>
    </row>
    <row r="255" spans="1:9" ht="41.25" customHeight="1">
      <c r="A255" s="4" t="s">
        <v>26</v>
      </c>
      <c r="B255" s="81" t="s">
        <v>148</v>
      </c>
      <c r="C255" s="57">
        <v>44196</v>
      </c>
      <c r="D255" s="4" t="s">
        <v>133</v>
      </c>
      <c r="E255" s="5"/>
      <c r="F255" s="8" t="s">
        <v>66</v>
      </c>
      <c r="G255" s="108">
        <v>0</v>
      </c>
      <c r="H255" s="8" t="s">
        <v>66</v>
      </c>
      <c r="I255" s="108">
        <v>0</v>
      </c>
    </row>
    <row r="256" spans="1:9" ht="42.75" customHeight="1">
      <c r="A256" s="4" t="s">
        <v>27</v>
      </c>
      <c r="B256" s="30" t="s">
        <v>235</v>
      </c>
      <c r="C256" s="57">
        <v>44013</v>
      </c>
      <c r="D256" s="4" t="s">
        <v>1</v>
      </c>
      <c r="E256" s="5">
        <v>14</v>
      </c>
      <c r="F256" s="8" t="s">
        <v>66</v>
      </c>
      <c r="G256" s="108">
        <v>0</v>
      </c>
      <c r="H256" s="8" t="s">
        <v>66</v>
      </c>
      <c r="I256" s="108">
        <v>0</v>
      </c>
    </row>
    <row r="257" spans="1:9" ht="45" customHeight="1">
      <c r="A257" s="4" t="s">
        <v>35</v>
      </c>
      <c r="B257" s="81" t="s">
        <v>241</v>
      </c>
      <c r="C257" s="37">
        <v>44013</v>
      </c>
      <c r="D257" s="19" t="s">
        <v>1</v>
      </c>
      <c r="E257" s="5">
        <v>4</v>
      </c>
      <c r="F257" s="8" t="s">
        <v>66</v>
      </c>
      <c r="G257" s="108">
        <v>0</v>
      </c>
      <c r="H257" s="8" t="s">
        <v>66</v>
      </c>
      <c r="I257" s="108">
        <v>0</v>
      </c>
    </row>
    <row r="258" spans="1:9" ht="59.25" customHeight="1">
      <c r="A258" s="4" t="s">
        <v>36</v>
      </c>
      <c r="B258" s="30" t="s">
        <v>233</v>
      </c>
      <c r="C258" s="57">
        <v>44013</v>
      </c>
      <c r="D258" s="4" t="s">
        <v>1</v>
      </c>
      <c r="E258" s="5">
        <v>4</v>
      </c>
      <c r="F258" s="8" t="s">
        <v>66</v>
      </c>
      <c r="G258" s="108">
        <v>0</v>
      </c>
      <c r="H258" s="8" t="s">
        <v>66</v>
      </c>
      <c r="I258" s="108">
        <v>0</v>
      </c>
    </row>
    <row r="259" spans="1:9" ht="42.75" customHeight="1">
      <c r="A259" s="4" t="s">
        <v>37</v>
      </c>
      <c r="B259" s="30" t="s">
        <v>240</v>
      </c>
      <c r="C259" s="57">
        <v>44105</v>
      </c>
      <c r="D259" s="4" t="s">
        <v>1</v>
      </c>
      <c r="E259" s="5">
        <v>2</v>
      </c>
      <c r="F259" s="8" t="s">
        <v>66</v>
      </c>
      <c r="G259" s="108">
        <v>0</v>
      </c>
      <c r="H259" s="8" t="s">
        <v>66</v>
      </c>
      <c r="I259" s="108">
        <v>0</v>
      </c>
    </row>
    <row r="260" spans="1:9" ht="40.5" customHeight="1">
      <c r="A260" s="4" t="s">
        <v>38</v>
      </c>
      <c r="B260" s="30" t="s">
        <v>234</v>
      </c>
      <c r="C260" s="57">
        <v>44013</v>
      </c>
      <c r="D260" s="4" t="s">
        <v>1</v>
      </c>
      <c r="E260" s="5">
        <v>2</v>
      </c>
      <c r="F260" s="8" t="s">
        <v>66</v>
      </c>
      <c r="G260" s="108">
        <v>0</v>
      </c>
      <c r="H260" s="8" t="s">
        <v>66</v>
      </c>
      <c r="I260" s="108">
        <v>0</v>
      </c>
    </row>
    <row r="261" spans="1:9" ht="48" customHeight="1">
      <c r="A261" s="4" t="s">
        <v>39</v>
      </c>
      <c r="B261" s="30" t="s">
        <v>239</v>
      </c>
      <c r="C261" s="57">
        <v>44105</v>
      </c>
      <c r="D261" s="4" t="s">
        <v>1</v>
      </c>
      <c r="E261" s="5">
        <v>6</v>
      </c>
      <c r="F261" s="8" t="s">
        <v>66</v>
      </c>
      <c r="G261" s="108">
        <v>0</v>
      </c>
      <c r="H261" s="8" t="s">
        <v>66</v>
      </c>
      <c r="I261" s="108">
        <v>0</v>
      </c>
    </row>
    <row r="262" spans="1:9" ht="41.25" customHeight="1">
      <c r="A262" s="4" t="s">
        <v>40</v>
      </c>
      <c r="B262" s="30" t="s">
        <v>230</v>
      </c>
      <c r="C262" s="57">
        <v>44013</v>
      </c>
      <c r="D262" s="4" t="s">
        <v>1</v>
      </c>
      <c r="E262" s="5">
        <v>3</v>
      </c>
      <c r="F262" s="8" t="s">
        <v>66</v>
      </c>
      <c r="G262" s="108">
        <v>0</v>
      </c>
      <c r="H262" s="8" t="s">
        <v>66</v>
      </c>
      <c r="I262" s="108">
        <v>0</v>
      </c>
    </row>
    <row r="263" spans="1:9" ht="42" customHeight="1">
      <c r="A263" s="4" t="s">
        <v>161</v>
      </c>
      <c r="B263" s="30" t="s">
        <v>231</v>
      </c>
      <c r="C263" s="57">
        <v>44013</v>
      </c>
      <c r="D263" s="4" t="s">
        <v>1</v>
      </c>
      <c r="E263" s="5">
        <v>3</v>
      </c>
      <c r="F263" s="8" t="s">
        <v>66</v>
      </c>
      <c r="G263" s="108">
        <v>0</v>
      </c>
      <c r="H263" s="8" t="s">
        <v>66</v>
      </c>
      <c r="I263" s="108">
        <v>0</v>
      </c>
    </row>
    <row r="264" spans="1:9" ht="43.5" customHeight="1">
      <c r="A264" s="4" t="s">
        <v>162</v>
      </c>
      <c r="B264" s="30" t="s">
        <v>232</v>
      </c>
      <c r="C264" s="57">
        <v>44013</v>
      </c>
      <c r="D264" s="4" t="s">
        <v>189</v>
      </c>
      <c r="E264" s="5">
        <v>0.411</v>
      </c>
      <c r="F264" s="8" t="s">
        <v>66</v>
      </c>
      <c r="G264" s="108">
        <v>0</v>
      </c>
      <c r="H264" s="8" t="s">
        <v>66</v>
      </c>
      <c r="I264" s="108">
        <v>0</v>
      </c>
    </row>
    <row r="265" spans="1:9" ht="42" customHeight="1">
      <c r="A265" s="4" t="s">
        <v>163</v>
      </c>
      <c r="B265" s="30" t="s">
        <v>236</v>
      </c>
      <c r="C265" s="57">
        <v>44105</v>
      </c>
      <c r="D265" s="4" t="s">
        <v>1</v>
      </c>
      <c r="E265" s="5">
        <v>5</v>
      </c>
      <c r="F265" s="8" t="s">
        <v>66</v>
      </c>
      <c r="G265" s="108">
        <v>0</v>
      </c>
      <c r="H265" s="8" t="s">
        <v>66</v>
      </c>
      <c r="I265" s="108">
        <v>0</v>
      </c>
    </row>
    <row r="266" spans="1:9" ht="54" customHeight="1">
      <c r="A266" s="4" t="s">
        <v>164</v>
      </c>
      <c r="B266" s="30" t="s">
        <v>237</v>
      </c>
      <c r="C266" s="57">
        <v>44105</v>
      </c>
      <c r="D266" s="4" t="s">
        <v>1</v>
      </c>
      <c r="E266" s="5">
        <v>2</v>
      </c>
      <c r="F266" s="8" t="s">
        <v>66</v>
      </c>
      <c r="G266" s="108">
        <v>0</v>
      </c>
      <c r="H266" s="8" t="s">
        <v>66</v>
      </c>
      <c r="I266" s="108">
        <v>0</v>
      </c>
    </row>
    <row r="267" spans="1:9" ht="46.5" customHeight="1">
      <c r="A267" s="4" t="s">
        <v>165</v>
      </c>
      <c r="B267" s="30" t="s">
        <v>238</v>
      </c>
      <c r="C267" s="57">
        <v>44105</v>
      </c>
      <c r="D267" s="4" t="s">
        <v>1</v>
      </c>
      <c r="E267" s="5">
        <v>4</v>
      </c>
      <c r="F267" s="8" t="s">
        <v>66</v>
      </c>
      <c r="G267" s="108">
        <v>0</v>
      </c>
      <c r="H267" s="8" t="s">
        <v>66</v>
      </c>
      <c r="I267" s="108">
        <v>0</v>
      </c>
    </row>
    <row r="268" spans="1:9" ht="18.75">
      <c r="A268" s="128" t="s">
        <v>136</v>
      </c>
      <c r="B268" s="128"/>
      <c r="C268" s="128"/>
      <c r="D268" s="128"/>
      <c r="E268" s="128"/>
      <c r="F268" s="128"/>
      <c r="G268" s="128"/>
      <c r="H268" s="128"/>
      <c r="I268" s="128"/>
    </row>
    <row r="269" spans="1:9" ht="39" customHeight="1">
      <c r="A269" s="4" t="s">
        <v>26</v>
      </c>
      <c r="B269" s="81" t="s">
        <v>248</v>
      </c>
      <c r="C269" s="37">
        <v>44075</v>
      </c>
      <c r="D269" s="5" t="s">
        <v>1</v>
      </c>
      <c r="E269" s="5">
        <v>10</v>
      </c>
      <c r="F269" s="8">
        <f aca="true" t="shared" si="11" ref="F269:F275">G269+H269+I269</f>
        <v>422</v>
      </c>
      <c r="G269" s="108">
        <v>0</v>
      </c>
      <c r="H269" s="8">
        <v>422</v>
      </c>
      <c r="I269" s="108">
        <v>0</v>
      </c>
    </row>
    <row r="270" spans="1:9" ht="36" customHeight="1">
      <c r="A270" s="4" t="s">
        <v>27</v>
      </c>
      <c r="B270" s="81" t="s">
        <v>149</v>
      </c>
      <c r="C270" s="37">
        <v>44075</v>
      </c>
      <c r="D270" s="5" t="s">
        <v>1</v>
      </c>
      <c r="E270" s="5">
        <v>4</v>
      </c>
      <c r="F270" s="8">
        <f t="shared" si="11"/>
        <v>1200</v>
      </c>
      <c r="G270" s="108">
        <v>0</v>
      </c>
      <c r="H270" s="8">
        <v>1200</v>
      </c>
      <c r="I270" s="108">
        <v>0</v>
      </c>
    </row>
    <row r="271" spans="1:9" ht="43.5" customHeight="1">
      <c r="A271" s="4" t="s">
        <v>35</v>
      </c>
      <c r="B271" s="81" t="s">
        <v>250</v>
      </c>
      <c r="C271" s="37">
        <v>44196</v>
      </c>
      <c r="D271" s="5" t="s">
        <v>1</v>
      </c>
      <c r="E271" s="5">
        <v>32</v>
      </c>
      <c r="F271" s="8">
        <f t="shared" si="11"/>
        <v>1920</v>
      </c>
      <c r="G271" s="108">
        <v>0</v>
      </c>
      <c r="H271" s="8">
        <v>1920</v>
      </c>
      <c r="I271" s="108">
        <v>0</v>
      </c>
    </row>
    <row r="272" spans="1:9" ht="46.5" customHeight="1">
      <c r="A272" s="4" t="s">
        <v>36</v>
      </c>
      <c r="B272" s="81" t="s">
        <v>253</v>
      </c>
      <c r="C272" s="37">
        <v>44196</v>
      </c>
      <c r="D272" s="5" t="s">
        <v>1</v>
      </c>
      <c r="E272" s="5">
        <v>2</v>
      </c>
      <c r="F272" s="8">
        <f t="shared" si="11"/>
        <v>120</v>
      </c>
      <c r="G272" s="108">
        <v>0</v>
      </c>
      <c r="H272" s="8">
        <v>120</v>
      </c>
      <c r="I272" s="108">
        <v>0</v>
      </c>
    </row>
    <row r="273" spans="1:9" ht="46.5" customHeight="1">
      <c r="A273" s="4" t="s">
        <v>37</v>
      </c>
      <c r="B273" s="81" t="s">
        <v>254</v>
      </c>
      <c r="C273" s="37">
        <v>44196</v>
      </c>
      <c r="D273" s="5" t="s">
        <v>1</v>
      </c>
      <c r="E273" s="5">
        <v>2</v>
      </c>
      <c r="F273" s="8">
        <f t="shared" si="11"/>
        <v>120</v>
      </c>
      <c r="G273" s="108">
        <v>0</v>
      </c>
      <c r="H273" s="8">
        <v>120</v>
      </c>
      <c r="I273" s="108">
        <v>0</v>
      </c>
    </row>
    <row r="274" spans="1:9" ht="46.5" customHeight="1">
      <c r="A274" s="4" t="s">
        <v>38</v>
      </c>
      <c r="B274" s="81" t="s">
        <v>255</v>
      </c>
      <c r="C274" s="37">
        <v>44196</v>
      </c>
      <c r="D274" s="5" t="s">
        <v>1</v>
      </c>
      <c r="E274" s="5">
        <v>1</v>
      </c>
      <c r="F274" s="8">
        <f t="shared" si="11"/>
        <v>60</v>
      </c>
      <c r="G274" s="108">
        <v>0</v>
      </c>
      <c r="H274" s="8">
        <v>60</v>
      </c>
      <c r="I274" s="108">
        <v>0</v>
      </c>
    </row>
    <row r="275" spans="1:9" ht="42.75" customHeight="1">
      <c r="A275" s="4" t="s">
        <v>39</v>
      </c>
      <c r="B275" s="81" t="s">
        <v>256</v>
      </c>
      <c r="C275" s="37">
        <v>44196</v>
      </c>
      <c r="D275" s="5" t="s">
        <v>1</v>
      </c>
      <c r="E275" s="5">
        <v>30</v>
      </c>
      <c r="F275" s="8">
        <f t="shared" si="11"/>
        <v>920</v>
      </c>
      <c r="G275" s="108">
        <v>0</v>
      </c>
      <c r="H275" s="8">
        <v>920</v>
      </c>
      <c r="I275" s="108">
        <v>0</v>
      </c>
    </row>
    <row r="276" spans="1:9" ht="42.75" customHeight="1">
      <c r="A276" s="4" t="s">
        <v>40</v>
      </c>
      <c r="B276" s="81" t="s">
        <v>247</v>
      </c>
      <c r="C276" s="37">
        <v>44196</v>
      </c>
      <c r="D276" s="5" t="s">
        <v>1</v>
      </c>
      <c r="E276" s="5">
        <v>38</v>
      </c>
      <c r="F276" s="8">
        <f aca="true" t="shared" si="12" ref="F276:F284">G276+H276+I276</f>
        <v>1140</v>
      </c>
      <c r="G276" s="108">
        <v>0</v>
      </c>
      <c r="H276" s="8">
        <v>1140</v>
      </c>
      <c r="I276" s="108">
        <v>0</v>
      </c>
    </row>
    <row r="277" spans="1:9" ht="42.75" customHeight="1">
      <c r="A277" s="4" t="s">
        <v>161</v>
      </c>
      <c r="B277" s="81" t="s">
        <v>249</v>
      </c>
      <c r="C277" s="37">
        <v>44196</v>
      </c>
      <c r="D277" s="5" t="s">
        <v>1</v>
      </c>
      <c r="E277" s="5">
        <v>42</v>
      </c>
      <c r="F277" s="8">
        <f t="shared" si="12"/>
        <v>260</v>
      </c>
      <c r="G277" s="108">
        <v>0</v>
      </c>
      <c r="H277" s="8">
        <v>260</v>
      </c>
      <c r="I277" s="108">
        <v>0</v>
      </c>
    </row>
    <row r="278" spans="1:9" ht="42.75" customHeight="1">
      <c r="A278" s="4" t="s">
        <v>162</v>
      </c>
      <c r="B278" s="81" t="s">
        <v>251</v>
      </c>
      <c r="C278" s="37">
        <v>44196</v>
      </c>
      <c r="D278" s="5" t="s">
        <v>1</v>
      </c>
      <c r="E278" s="5">
        <v>4</v>
      </c>
      <c r="F278" s="8">
        <f t="shared" si="12"/>
        <v>503</v>
      </c>
      <c r="G278" s="108">
        <v>0</v>
      </c>
      <c r="H278" s="8">
        <v>503</v>
      </c>
      <c r="I278" s="108">
        <v>0</v>
      </c>
    </row>
    <row r="279" spans="1:9" ht="42.75" customHeight="1">
      <c r="A279" s="4" t="s">
        <v>163</v>
      </c>
      <c r="B279" s="81" t="s">
        <v>252</v>
      </c>
      <c r="C279" s="37">
        <v>44196</v>
      </c>
      <c r="D279" s="5" t="s">
        <v>189</v>
      </c>
      <c r="E279" s="5">
        <v>8</v>
      </c>
      <c r="F279" s="8">
        <f t="shared" si="12"/>
        <v>11000</v>
      </c>
      <c r="G279" s="108">
        <v>0</v>
      </c>
      <c r="H279" s="8">
        <v>11000</v>
      </c>
      <c r="I279" s="108">
        <v>0</v>
      </c>
    </row>
    <row r="280" spans="1:9" ht="42.75" customHeight="1">
      <c r="A280" s="4" t="s">
        <v>164</v>
      </c>
      <c r="B280" s="81" t="s">
        <v>257</v>
      </c>
      <c r="C280" s="37">
        <v>44196</v>
      </c>
      <c r="D280" s="5" t="s">
        <v>189</v>
      </c>
      <c r="E280" s="5">
        <v>54.6</v>
      </c>
      <c r="F280" s="8">
        <f t="shared" si="12"/>
        <v>1620</v>
      </c>
      <c r="G280" s="108">
        <v>0</v>
      </c>
      <c r="H280" s="8">
        <v>1620</v>
      </c>
      <c r="I280" s="108">
        <v>0</v>
      </c>
    </row>
    <row r="281" spans="1:9" ht="42.75" customHeight="1">
      <c r="A281" s="4" t="s">
        <v>165</v>
      </c>
      <c r="B281" s="81" t="s">
        <v>258</v>
      </c>
      <c r="C281" s="37">
        <v>44196</v>
      </c>
      <c r="D281" s="5" t="s">
        <v>189</v>
      </c>
      <c r="E281" s="5">
        <v>53.9</v>
      </c>
      <c r="F281" s="8">
        <f t="shared" si="12"/>
        <v>235</v>
      </c>
      <c r="G281" s="108">
        <v>0</v>
      </c>
      <c r="H281" s="8">
        <v>235</v>
      </c>
      <c r="I281" s="108">
        <v>0</v>
      </c>
    </row>
    <row r="282" spans="1:9" ht="42.75" customHeight="1">
      <c r="A282" s="4" t="s">
        <v>262</v>
      </c>
      <c r="B282" s="81" t="s">
        <v>259</v>
      </c>
      <c r="C282" s="37">
        <v>44105</v>
      </c>
      <c r="D282" s="5" t="s">
        <v>189</v>
      </c>
      <c r="E282" s="5">
        <v>18</v>
      </c>
      <c r="F282" s="8">
        <f t="shared" si="12"/>
        <v>1410</v>
      </c>
      <c r="G282" s="108">
        <v>0</v>
      </c>
      <c r="H282" s="8">
        <v>1410</v>
      </c>
      <c r="I282" s="108">
        <v>0</v>
      </c>
    </row>
    <row r="283" spans="1:9" ht="42.75" customHeight="1">
      <c r="A283" s="4" t="s">
        <v>263</v>
      </c>
      <c r="B283" s="81" t="s">
        <v>260</v>
      </c>
      <c r="C283" s="37">
        <v>44196</v>
      </c>
      <c r="D283" s="5" t="s">
        <v>1</v>
      </c>
      <c r="E283" s="5">
        <v>400</v>
      </c>
      <c r="F283" s="8">
        <f t="shared" si="12"/>
        <v>70</v>
      </c>
      <c r="G283" s="108">
        <v>0</v>
      </c>
      <c r="H283" s="8">
        <v>70</v>
      </c>
      <c r="I283" s="108">
        <v>0</v>
      </c>
    </row>
    <row r="284" spans="1:9" ht="42.75" customHeight="1">
      <c r="A284" s="4" t="s">
        <v>264</v>
      </c>
      <c r="B284" s="81" t="s">
        <v>261</v>
      </c>
      <c r="C284" s="37">
        <v>44136</v>
      </c>
      <c r="D284" s="5" t="s">
        <v>1</v>
      </c>
      <c r="E284" s="5">
        <v>55</v>
      </c>
      <c r="F284" s="8">
        <f t="shared" si="12"/>
        <v>1065</v>
      </c>
      <c r="G284" s="108">
        <v>0</v>
      </c>
      <c r="H284" s="8">
        <v>1065</v>
      </c>
      <c r="I284" s="108">
        <v>0</v>
      </c>
    </row>
    <row r="285" spans="1:28" ht="28.5" customHeight="1">
      <c r="A285" s="128" t="s">
        <v>227</v>
      </c>
      <c r="B285" s="128"/>
      <c r="C285" s="128"/>
      <c r="D285" s="128"/>
      <c r="E285" s="128"/>
      <c r="F285" s="128"/>
      <c r="G285" s="128"/>
      <c r="H285" s="128"/>
      <c r="I285" s="12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28.5" customHeight="1">
      <c r="A286" s="128" t="s">
        <v>228</v>
      </c>
      <c r="B286" s="128"/>
      <c r="C286" s="128"/>
      <c r="D286" s="128"/>
      <c r="E286" s="128"/>
      <c r="F286" s="128"/>
      <c r="G286" s="128"/>
      <c r="H286" s="128"/>
      <c r="I286" s="12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27" customHeight="1">
      <c r="A287" s="4" t="s">
        <v>26</v>
      </c>
      <c r="B287" s="81" t="s">
        <v>84</v>
      </c>
      <c r="C287" s="57">
        <v>44101</v>
      </c>
      <c r="D287" s="5" t="s">
        <v>1</v>
      </c>
      <c r="E287" s="5">
        <v>3</v>
      </c>
      <c r="F287" s="108">
        <v>1.4</v>
      </c>
      <c r="G287" s="108">
        <v>0</v>
      </c>
      <c r="H287" s="108">
        <f>F287</f>
        <v>1.4</v>
      </c>
      <c r="I287" s="108">
        <v>0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31.5" customHeight="1">
      <c r="A288" s="4" t="s">
        <v>27</v>
      </c>
      <c r="B288" s="81" t="s">
        <v>87</v>
      </c>
      <c r="C288" s="57">
        <v>44101</v>
      </c>
      <c r="D288" s="5" t="s">
        <v>189</v>
      </c>
      <c r="E288" s="5">
        <v>120</v>
      </c>
      <c r="F288" s="108">
        <v>52.5</v>
      </c>
      <c r="G288" s="108">
        <v>0</v>
      </c>
      <c r="H288" s="108">
        <f>F288</f>
        <v>52.5</v>
      </c>
      <c r="I288" s="108">
        <v>0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43.5" customHeight="1">
      <c r="A289" s="4" t="s">
        <v>35</v>
      </c>
      <c r="B289" s="81" t="s">
        <v>60</v>
      </c>
      <c r="C289" s="57">
        <v>44101</v>
      </c>
      <c r="D289" s="5" t="s">
        <v>1</v>
      </c>
      <c r="E289" s="5">
        <v>5</v>
      </c>
      <c r="F289" s="108">
        <v>0.84</v>
      </c>
      <c r="G289" s="108">
        <v>0</v>
      </c>
      <c r="H289" s="108">
        <f>F289</f>
        <v>0.84</v>
      </c>
      <c r="I289" s="108">
        <v>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23.25" customHeight="1">
      <c r="A290" s="4" t="s">
        <v>36</v>
      </c>
      <c r="B290" s="81" t="s">
        <v>68</v>
      </c>
      <c r="C290" s="109"/>
      <c r="D290" s="47"/>
      <c r="E290" s="47"/>
      <c r="F290" s="110"/>
      <c r="G290" s="110"/>
      <c r="H290" s="108"/>
      <c r="I290" s="11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46.5" customHeight="1">
      <c r="A291" s="4" t="s">
        <v>267</v>
      </c>
      <c r="B291" s="30" t="s">
        <v>93</v>
      </c>
      <c r="C291" s="37">
        <v>44101</v>
      </c>
      <c r="D291" s="19" t="s">
        <v>1</v>
      </c>
      <c r="E291" s="19">
        <v>145</v>
      </c>
      <c r="F291" s="108">
        <v>71.2</v>
      </c>
      <c r="G291" s="108">
        <v>0</v>
      </c>
      <c r="H291" s="108">
        <f>F291</f>
        <v>71.2</v>
      </c>
      <c r="I291" s="108">
        <v>0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27.75" customHeight="1">
      <c r="A292" s="4" t="s">
        <v>268</v>
      </c>
      <c r="B292" s="30" t="s">
        <v>69</v>
      </c>
      <c r="C292" s="37">
        <v>44101</v>
      </c>
      <c r="D292" s="19" t="s">
        <v>1</v>
      </c>
      <c r="E292" s="19">
        <v>1497</v>
      </c>
      <c r="F292" s="108">
        <v>166.6</v>
      </c>
      <c r="G292" s="108">
        <v>0</v>
      </c>
      <c r="H292" s="108">
        <f>F292</f>
        <v>166.6</v>
      </c>
      <c r="I292" s="108">
        <v>0</v>
      </c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27" customHeight="1">
      <c r="A293" s="86" t="s">
        <v>37</v>
      </c>
      <c r="B293" s="81" t="s">
        <v>61</v>
      </c>
      <c r="C293" s="57">
        <v>44101</v>
      </c>
      <c r="D293" s="5" t="s">
        <v>1</v>
      </c>
      <c r="E293" s="73">
        <v>414</v>
      </c>
      <c r="F293" s="108">
        <v>32.55</v>
      </c>
      <c r="G293" s="108">
        <v>0</v>
      </c>
      <c r="H293" s="108">
        <f>F293</f>
        <v>32.55</v>
      </c>
      <c r="I293" s="108">
        <v>0</v>
      </c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41.25" customHeight="1">
      <c r="A294" s="86" t="s">
        <v>38</v>
      </c>
      <c r="B294" s="81" t="s">
        <v>85</v>
      </c>
      <c r="C294" s="57">
        <v>44101</v>
      </c>
      <c r="D294" s="19" t="s">
        <v>86</v>
      </c>
      <c r="E294" s="73">
        <v>1</v>
      </c>
      <c r="F294" s="108" t="s">
        <v>11</v>
      </c>
      <c r="G294" s="108" t="s">
        <v>11</v>
      </c>
      <c r="H294" s="108" t="str">
        <f>F294</f>
        <v>-</v>
      </c>
      <c r="I294" s="108" t="s">
        <v>11</v>
      </c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9" ht="39.75" customHeight="1">
      <c r="A295" s="4" t="s">
        <v>39</v>
      </c>
      <c r="B295" s="81" t="s">
        <v>2</v>
      </c>
      <c r="C295" s="37">
        <v>44101</v>
      </c>
      <c r="D295" s="19" t="s">
        <v>4</v>
      </c>
      <c r="E295" s="6">
        <v>3</v>
      </c>
      <c r="F295" s="108">
        <f>12.6+7.4</f>
        <v>20</v>
      </c>
      <c r="G295" s="108">
        <v>0</v>
      </c>
      <c r="H295" s="108">
        <f>F295</f>
        <v>20</v>
      </c>
      <c r="I295" s="108">
        <v>0</v>
      </c>
    </row>
    <row r="296" spans="1:9" ht="24.75" customHeight="1">
      <c r="A296" s="129" t="s">
        <v>124</v>
      </c>
      <c r="B296" s="129"/>
      <c r="C296" s="129"/>
      <c r="D296" s="129"/>
      <c r="E296" s="129"/>
      <c r="F296" s="129"/>
      <c r="G296" s="129"/>
      <c r="H296" s="129"/>
      <c r="I296" s="129"/>
    </row>
    <row r="297" spans="1:14" ht="39.75" customHeight="1">
      <c r="A297" s="4" t="s">
        <v>26</v>
      </c>
      <c r="B297" s="80" t="s">
        <v>111</v>
      </c>
      <c r="C297" s="57">
        <v>44104</v>
      </c>
      <c r="D297" s="5" t="s">
        <v>23</v>
      </c>
      <c r="E297" s="5">
        <v>2</v>
      </c>
      <c r="F297" s="5" t="s">
        <v>11</v>
      </c>
      <c r="G297" s="5" t="s">
        <v>11</v>
      </c>
      <c r="H297" s="8" t="s">
        <v>186</v>
      </c>
      <c r="I297" s="5" t="s">
        <v>11</v>
      </c>
      <c r="J297" s="111"/>
      <c r="K297" s="112"/>
      <c r="L297" s="112"/>
      <c r="M297" s="112"/>
      <c r="N297" s="112"/>
    </row>
    <row r="298" spans="1:14" ht="37.5" customHeight="1">
      <c r="A298" s="4" t="s">
        <v>27</v>
      </c>
      <c r="B298" s="113" t="s">
        <v>131</v>
      </c>
      <c r="C298" s="57">
        <v>44104</v>
      </c>
      <c r="D298" s="5" t="s">
        <v>23</v>
      </c>
      <c r="E298" s="5">
        <v>1</v>
      </c>
      <c r="F298" s="5" t="s">
        <v>11</v>
      </c>
      <c r="G298" s="5" t="s">
        <v>11</v>
      </c>
      <c r="H298" s="8" t="s">
        <v>186</v>
      </c>
      <c r="I298" s="5" t="s">
        <v>11</v>
      </c>
      <c r="J298" s="18"/>
      <c r="K298" s="18"/>
      <c r="L298" s="18"/>
      <c r="M298" s="18"/>
      <c r="N298" s="18"/>
    </row>
    <row r="299" spans="1:9" ht="49.5" customHeight="1">
      <c r="A299" s="4" t="s">
        <v>35</v>
      </c>
      <c r="B299" s="80" t="s">
        <v>30</v>
      </c>
      <c r="C299" s="57">
        <v>44104</v>
      </c>
      <c r="D299" s="5" t="s">
        <v>23</v>
      </c>
      <c r="E299" s="92">
        <v>2</v>
      </c>
      <c r="F299" s="8" t="s">
        <v>11</v>
      </c>
      <c r="G299" s="8" t="s">
        <v>11</v>
      </c>
      <c r="H299" s="8" t="s">
        <v>186</v>
      </c>
      <c r="I299" s="19" t="s">
        <v>11</v>
      </c>
    </row>
    <row r="300" spans="1:9" ht="48.75" customHeight="1">
      <c r="A300" s="4" t="s">
        <v>36</v>
      </c>
      <c r="B300" s="80" t="s">
        <v>82</v>
      </c>
      <c r="C300" s="57">
        <v>44104</v>
      </c>
      <c r="D300" s="5" t="s">
        <v>23</v>
      </c>
      <c r="E300" s="92">
        <v>1</v>
      </c>
      <c r="F300" s="8" t="s">
        <v>11</v>
      </c>
      <c r="G300" s="8" t="s">
        <v>11</v>
      </c>
      <c r="H300" s="8" t="s">
        <v>186</v>
      </c>
      <c r="I300" s="19" t="s">
        <v>11</v>
      </c>
    </row>
    <row r="301" spans="1:9" ht="49.5" customHeight="1">
      <c r="A301" s="4" t="s">
        <v>37</v>
      </c>
      <c r="B301" s="80" t="s">
        <v>83</v>
      </c>
      <c r="C301" s="57">
        <v>44104</v>
      </c>
      <c r="D301" s="57" t="s">
        <v>23</v>
      </c>
      <c r="E301" s="73">
        <v>15</v>
      </c>
      <c r="F301" s="8" t="s">
        <v>11</v>
      </c>
      <c r="G301" s="8" t="s">
        <v>11</v>
      </c>
      <c r="H301" s="8" t="s">
        <v>186</v>
      </c>
      <c r="I301" s="19" t="s">
        <v>11</v>
      </c>
    </row>
    <row r="302" spans="1:9" ht="55.5" customHeight="1">
      <c r="A302" s="4" t="s">
        <v>38</v>
      </c>
      <c r="B302" s="80" t="s">
        <v>152</v>
      </c>
      <c r="C302" s="57">
        <v>44104</v>
      </c>
      <c r="D302" s="57" t="s">
        <v>23</v>
      </c>
      <c r="E302" s="73">
        <v>11</v>
      </c>
      <c r="F302" s="8" t="s">
        <v>11</v>
      </c>
      <c r="G302" s="8" t="s">
        <v>11</v>
      </c>
      <c r="H302" s="8" t="s">
        <v>186</v>
      </c>
      <c r="I302" s="19" t="s">
        <v>11</v>
      </c>
    </row>
    <row r="303" spans="1:9" ht="50.25" customHeight="1">
      <c r="A303" s="4" t="s">
        <v>39</v>
      </c>
      <c r="B303" s="80" t="s">
        <v>116</v>
      </c>
      <c r="C303" s="57">
        <v>44196</v>
      </c>
      <c r="D303" s="57" t="s">
        <v>189</v>
      </c>
      <c r="E303" s="1">
        <v>263.49</v>
      </c>
      <c r="F303" s="8" t="s">
        <v>11</v>
      </c>
      <c r="G303" s="8" t="s">
        <v>11</v>
      </c>
      <c r="H303" s="8" t="s">
        <v>186</v>
      </c>
      <c r="I303" s="19" t="s">
        <v>11</v>
      </c>
    </row>
    <row r="304" spans="1:9" ht="50.25" customHeight="1">
      <c r="A304" s="4" t="s">
        <v>207</v>
      </c>
      <c r="B304" s="80" t="s">
        <v>206</v>
      </c>
      <c r="C304" s="57">
        <v>44104</v>
      </c>
      <c r="D304" s="57" t="s">
        <v>189</v>
      </c>
      <c r="E304" s="1">
        <v>152.04</v>
      </c>
      <c r="F304" s="8"/>
      <c r="G304" s="8"/>
      <c r="H304" s="8" t="s">
        <v>186</v>
      </c>
      <c r="I304" s="19"/>
    </row>
    <row r="305" spans="1:9" ht="50.25" customHeight="1">
      <c r="A305" s="4" t="s">
        <v>40</v>
      </c>
      <c r="B305" s="80" t="s">
        <v>117</v>
      </c>
      <c r="C305" s="57">
        <v>44196</v>
      </c>
      <c r="D305" s="57" t="s">
        <v>189</v>
      </c>
      <c r="E305" s="1">
        <v>183.83</v>
      </c>
      <c r="F305" s="8" t="s">
        <v>11</v>
      </c>
      <c r="G305" s="8" t="s">
        <v>11</v>
      </c>
      <c r="H305" s="8" t="s">
        <v>186</v>
      </c>
      <c r="I305" s="19" t="s">
        <v>11</v>
      </c>
    </row>
    <row r="306" spans="1:9" ht="50.25" customHeight="1">
      <c r="A306" s="4" t="s">
        <v>208</v>
      </c>
      <c r="B306" s="80" t="s">
        <v>209</v>
      </c>
      <c r="C306" s="57">
        <v>44196</v>
      </c>
      <c r="D306" s="57" t="s">
        <v>189</v>
      </c>
      <c r="E306" s="1">
        <v>102.32</v>
      </c>
      <c r="F306" s="8"/>
      <c r="G306" s="8"/>
      <c r="H306" s="8" t="s">
        <v>186</v>
      </c>
      <c r="I306" s="19"/>
    </row>
    <row r="307" spans="1:9" ht="25.5" customHeight="1">
      <c r="A307" s="129" t="s">
        <v>118</v>
      </c>
      <c r="B307" s="130"/>
      <c r="C307" s="130"/>
      <c r="D307" s="130"/>
      <c r="E307" s="130"/>
      <c r="F307" s="130"/>
      <c r="G307" s="130"/>
      <c r="H307" s="130"/>
      <c r="I307" s="130"/>
    </row>
    <row r="308" spans="1:9" ht="31.5" customHeight="1">
      <c r="A308" s="86" t="s">
        <v>26</v>
      </c>
      <c r="B308" s="80" t="s">
        <v>78</v>
      </c>
      <c r="C308" s="57">
        <v>44075</v>
      </c>
      <c r="D308" s="57" t="s">
        <v>189</v>
      </c>
      <c r="E308" s="2">
        <v>27.9</v>
      </c>
      <c r="F308" s="131" t="s">
        <v>66</v>
      </c>
      <c r="G308" s="131"/>
      <c r="H308" s="131"/>
      <c r="I308" s="131"/>
    </row>
    <row r="309" spans="1:9" ht="31.5" customHeight="1">
      <c r="A309" s="86" t="s">
        <v>27</v>
      </c>
      <c r="B309" s="80" t="s">
        <v>79</v>
      </c>
      <c r="C309" s="57">
        <v>44075</v>
      </c>
      <c r="D309" s="57" t="s">
        <v>189</v>
      </c>
      <c r="E309" s="2">
        <v>25.9</v>
      </c>
      <c r="F309" s="131"/>
      <c r="G309" s="131"/>
      <c r="H309" s="131"/>
      <c r="I309" s="131"/>
    </row>
    <row r="310" spans="1:9" ht="26.25" customHeight="1">
      <c r="A310" s="86" t="s">
        <v>35</v>
      </c>
      <c r="B310" s="80" t="s">
        <v>83</v>
      </c>
      <c r="C310" s="57">
        <v>44075</v>
      </c>
      <c r="D310" s="57" t="s">
        <v>23</v>
      </c>
      <c r="E310" s="73">
        <v>2</v>
      </c>
      <c r="F310" s="131"/>
      <c r="G310" s="131"/>
      <c r="H310" s="131"/>
      <c r="I310" s="131"/>
    </row>
    <row r="311" spans="1:9" ht="32.25" customHeight="1">
      <c r="A311" s="86" t="s">
        <v>36</v>
      </c>
      <c r="B311" s="80" t="s">
        <v>88</v>
      </c>
      <c r="C311" s="57">
        <v>44075</v>
      </c>
      <c r="D311" s="57" t="s">
        <v>23</v>
      </c>
      <c r="E311" s="73">
        <v>4</v>
      </c>
      <c r="F311" s="131"/>
      <c r="G311" s="131"/>
      <c r="H311" s="131"/>
      <c r="I311" s="131"/>
    </row>
    <row r="312" spans="1:9" ht="27" customHeight="1">
      <c r="A312" s="86" t="s">
        <v>37</v>
      </c>
      <c r="B312" s="80" t="s">
        <v>82</v>
      </c>
      <c r="C312" s="57">
        <v>44075</v>
      </c>
      <c r="D312" s="57" t="s">
        <v>23</v>
      </c>
      <c r="E312" s="73">
        <v>1</v>
      </c>
      <c r="F312" s="131"/>
      <c r="G312" s="131"/>
      <c r="H312" s="131"/>
      <c r="I312" s="131"/>
    </row>
    <row r="313" spans="1:9" ht="18.75">
      <c r="A313" s="126"/>
      <c r="B313" s="127"/>
      <c r="C313" s="114"/>
      <c r="D313" s="114"/>
      <c r="E313" s="115"/>
      <c r="F313" s="116"/>
      <c r="G313" s="116"/>
      <c r="H313" s="116"/>
      <c r="I313" s="116"/>
    </row>
    <row r="314" spans="1:9" ht="18.75">
      <c r="A314" s="126"/>
      <c r="B314" s="127"/>
      <c r="C314" s="114"/>
      <c r="D314" s="114"/>
      <c r="E314" s="115"/>
      <c r="F314" s="116"/>
      <c r="G314" s="116"/>
      <c r="H314" s="116"/>
      <c r="I314" s="116"/>
    </row>
    <row r="315" spans="1:9" ht="18.75">
      <c r="A315" s="117"/>
      <c r="B315" s="118"/>
      <c r="C315" s="114"/>
      <c r="D315" s="114"/>
      <c r="E315" s="115"/>
      <c r="F315" s="116"/>
      <c r="G315" s="116"/>
      <c r="H315" s="116"/>
      <c r="I315" s="116"/>
    </row>
    <row r="316" spans="1:9" ht="18.75">
      <c r="A316" s="119"/>
      <c r="B316" s="120"/>
      <c r="C316" s="114"/>
      <c r="D316" s="114"/>
      <c r="E316" s="115"/>
      <c r="F316" s="116"/>
      <c r="G316" s="116"/>
      <c r="H316" s="116"/>
      <c r="I316" s="116"/>
    </row>
    <row r="317" spans="1:9" ht="18.75">
      <c r="A317" s="119"/>
      <c r="B317" s="120"/>
      <c r="C317" s="114"/>
      <c r="D317" s="114"/>
      <c r="E317" s="115"/>
      <c r="F317" s="116"/>
      <c r="G317" s="116"/>
      <c r="H317" s="116"/>
      <c r="I317" s="116"/>
    </row>
    <row r="318" spans="1:9" ht="18.75">
      <c r="A318" s="117"/>
      <c r="B318" s="118"/>
      <c r="C318" s="114"/>
      <c r="D318" s="114"/>
      <c r="E318" s="115"/>
      <c r="F318" s="116"/>
      <c r="G318" s="116"/>
      <c r="H318" s="116"/>
      <c r="I318" s="116"/>
    </row>
    <row r="319" spans="1:9" ht="18.75">
      <c r="A319" s="117"/>
      <c r="B319" s="118"/>
      <c r="C319" s="114"/>
      <c r="D319" s="114"/>
      <c r="E319" s="115"/>
      <c r="F319" s="116"/>
      <c r="G319" s="116"/>
      <c r="H319" s="116"/>
      <c r="I319" s="116"/>
    </row>
    <row r="320" spans="1:9" ht="18.75">
      <c r="A320" s="117"/>
      <c r="B320" s="118"/>
      <c r="C320" s="114"/>
      <c r="D320" s="114"/>
      <c r="E320" s="115"/>
      <c r="F320" s="116"/>
      <c r="G320" s="116"/>
      <c r="H320" s="116"/>
      <c r="I320" s="116"/>
    </row>
    <row r="321" spans="1:9" ht="18.75">
      <c r="A321" s="117"/>
      <c r="B321" s="118"/>
      <c r="C321" s="114"/>
      <c r="D321" s="114"/>
      <c r="E321" s="115"/>
      <c r="F321" s="116"/>
      <c r="G321" s="116"/>
      <c r="H321" s="116"/>
      <c r="I321" s="116"/>
    </row>
    <row r="322" spans="1:9" ht="18.75">
      <c r="A322" s="117"/>
      <c r="B322" s="118"/>
      <c r="C322" s="114"/>
      <c r="D322" s="114"/>
      <c r="E322" s="115"/>
      <c r="F322" s="116"/>
      <c r="G322" s="116"/>
      <c r="H322" s="116"/>
      <c r="I322" s="116"/>
    </row>
    <row r="323" spans="1:9" ht="18.75">
      <c r="A323" s="117"/>
      <c r="B323" s="118"/>
      <c r="C323" s="114"/>
      <c r="D323" s="114"/>
      <c r="E323" s="115"/>
      <c r="F323" s="116"/>
      <c r="G323" s="116"/>
      <c r="H323" s="116"/>
      <c r="I323" s="116"/>
    </row>
    <row r="324" spans="1:9" ht="18.75">
      <c r="A324" s="117"/>
      <c r="B324" s="118"/>
      <c r="C324" s="114"/>
      <c r="D324" s="114"/>
      <c r="E324" s="115"/>
      <c r="F324" s="116"/>
      <c r="G324" s="116"/>
      <c r="H324" s="116"/>
      <c r="I324" s="116"/>
    </row>
    <row r="325" spans="1:9" ht="18.75">
      <c r="A325" s="126"/>
      <c r="B325" s="127"/>
      <c r="C325" s="114"/>
      <c r="D325" s="114"/>
      <c r="E325" s="115"/>
      <c r="F325" s="116"/>
      <c r="G325" s="116"/>
      <c r="H325" s="116"/>
      <c r="I325" s="116"/>
    </row>
    <row r="326" spans="1:9" ht="18.75">
      <c r="A326" s="126"/>
      <c r="B326" s="127"/>
      <c r="C326" s="114"/>
      <c r="D326" s="114"/>
      <c r="E326" s="115"/>
      <c r="F326" s="116"/>
      <c r="G326" s="116"/>
      <c r="H326" s="116"/>
      <c r="I326" s="116"/>
    </row>
    <row r="327" spans="1:9" ht="18.75">
      <c r="A327" s="126"/>
      <c r="B327" s="127"/>
      <c r="C327" s="114"/>
      <c r="D327" s="114"/>
      <c r="E327" s="115"/>
      <c r="F327" s="116"/>
      <c r="G327" s="116"/>
      <c r="H327" s="116"/>
      <c r="I327" s="116"/>
    </row>
    <row r="328" s="121" customFormat="1" ht="19.5" customHeight="1">
      <c r="A328" s="122"/>
    </row>
  </sheetData>
  <sheetProtection/>
  <mergeCells count="59">
    <mergeCell ref="A7:I7"/>
    <mergeCell ref="A8:I8"/>
    <mergeCell ref="A9:I9"/>
    <mergeCell ref="A108:I108"/>
    <mergeCell ref="A11:A12"/>
    <mergeCell ref="B11:B12"/>
    <mergeCell ref="C11:C12"/>
    <mergeCell ref="D11:F11"/>
    <mergeCell ref="G11:I11"/>
    <mergeCell ref="A14:I14"/>
    <mergeCell ref="A154:I154"/>
    <mergeCell ref="D155:D157"/>
    <mergeCell ref="A158:A161"/>
    <mergeCell ref="F160:F161"/>
    <mergeCell ref="H160:H161"/>
    <mergeCell ref="J11:J12"/>
    <mergeCell ref="A15:I15"/>
    <mergeCell ref="A16:A22"/>
    <mergeCell ref="A103:I103"/>
    <mergeCell ref="A104:I104"/>
    <mergeCell ref="F113:F114"/>
    <mergeCell ref="G113:G114"/>
    <mergeCell ref="H113:H114"/>
    <mergeCell ref="I113:I114"/>
    <mergeCell ref="A116:I116"/>
    <mergeCell ref="A135:I135"/>
    <mergeCell ref="A165:I165"/>
    <mergeCell ref="A180:I180"/>
    <mergeCell ref="A206:I206"/>
    <mergeCell ref="A207:I207"/>
    <mergeCell ref="D220:D223"/>
    <mergeCell ref="A162:A164"/>
    <mergeCell ref="A254:I254"/>
    <mergeCell ref="A268:I268"/>
    <mergeCell ref="D224:D226"/>
    <mergeCell ref="D227:D229"/>
    <mergeCell ref="D230:D232"/>
    <mergeCell ref="A233:I233"/>
    <mergeCell ref="C235:C237"/>
    <mergeCell ref="D235:D237"/>
    <mergeCell ref="A285:I285"/>
    <mergeCell ref="A238:I238"/>
    <mergeCell ref="A239:I239"/>
    <mergeCell ref="A246:I246"/>
    <mergeCell ref="D247:I247"/>
    <mergeCell ref="F249:I249"/>
    <mergeCell ref="A250:I250"/>
    <mergeCell ref="D251:I251"/>
    <mergeCell ref="F252:I252"/>
    <mergeCell ref="F253:I253"/>
    <mergeCell ref="A325:B325"/>
    <mergeCell ref="A326:B326"/>
    <mergeCell ref="A327:B327"/>
    <mergeCell ref="A286:I286"/>
    <mergeCell ref="A296:I296"/>
    <mergeCell ref="A307:I307"/>
    <mergeCell ref="F308:I312"/>
    <mergeCell ref="A313:B313"/>
    <mergeCell ref="A314:B314"/>
  </mergeCells>
  <printOptions/>
  <pageMargins left="0.8661417322834646" right="0.3937007874015748" top="0.7874015748031497" bottom="0.5511811023622047" header="0.31496062992125984" footer="0.31496062992125984"/>
  <pageSetup fitToHeight="4" horizontalDpi="600" verticalDpi="600" orientation="portrait" paperSize="9" scale="45" r:id="rId3"/>
  <headerFooter differentFirst="1">
    <oddHeader>&amp;C&amp;14&amp;P</oddHeader>
    <firstHeader xml:space="preserve">&amp;C&amp;14 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samigulina</cp:lastModifiedBy>
  <cp:lastPrinted>2020-05-20T06:40:34Z</cp:lastPrinted>
  <dcterms:created xsi:type="dcterms:W3CDTF">1996-10-08T23:32:33Z</dcterms:created>
  <dcterms:modified xsi:type="dcterms:W3CDTF">2020-05-21T09:24:24Z</dcterms:modified>
  <cp:category/>
  <cp:version/>
  <cp:contentType/>
  <cp:contentStatus/>
</cp:coreProperties>
</file>