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570" windowHeight="6270" activeTab="0"/>
  </bookViews>
  <sheets>
    <sheet name="Приложение 4" sheetId="1" r:id="rId1"/>
  </sheets>
  <definedNames>
    <definedName name="_xlnm.Print_Area" localSheetId="0">'Приложение 4'!$L$61</definedName>
  </definedNames>
  <calcPr fullCalcOnLoad="1" fullPrecision="0"/>
</workbook>
</file>

<file path=xl/sharedStrings.xml><?xml version="1.0" encoding="utf-8"?>
<sst xmlns="http://schemas.openxmlformats.org/spreadsheetml/2006/main" count="1695" uniqueCount="417">
  <si>
    <t xml:space="preserve">Показатель 2. Доля рабочих мест в муниципальных образовательных организациях, требующих проведения специальной оценки условий труда, в общем количестве рабочих мест </t>
  </si>
  <si>
    <t>Показатель 1. Количество образовательных организаций, принявших участие в конкурсе по поиску в Интернете</t>
  </si>
  <si>
    <t>Показатель 2. Средняя наполняемость классов (без учета классов для детей с ограниченными возможностями здоровья) ежегодно</t>
  </si>
  <si>
    <t xml:space="preserve">Аналитический код </t>
  </si>
  <si>
    <t xml:space="preserve">Источник финансирования </t>
  </si>
  <si>
    <t>Цели программы, задачи  подпрограммы, мероприятия подпрограммы, административные мероприятия  и их показатели</t>
  </si>
  <si>
    <t>Единица измерения</t>
  </si>
  <si>
    <t>Год достижения</t>
  </si>
  <si>
    <t>Программа</t>
  </si>
  <si>
    <t xml:space="preserve">  Цель программы</t>
  </si>
  <si>
    <t>Подпрограмма</t>
  </si>
  <si>
    <t>Задача подпрограммы</t>
  </si>
  <si>
    <t>Мероприятие
(подпрограммы или административное)</t>
  </si>
  <si>
    <t/>
  </si>
  <si>
    <t>Е</t>
  </si>
  <si>
    <t>тыс. руб.</t>
  </si>
  <si>
    <t>Местный  бюджет</t>
  </si>
  <si>
    <t>Областной бюджет</t>
  </si>
  <si>
    <t>Федеральный бюджет</t>
  </si>
  <si>
    <t>Показатель 1. Доля детей в возрасте от трех до семи  лет, обеспеченных услугами дошкольного образования</t>
  </si>
  <si>
    <t>%</t>
  </si>
  <si>
    <t>Показатель 2. Доля обучающихся, успешно завершивших среднее общее образование</t>
  </si>
  <si>
    <t>Показатель 8. Удовлетворенность родителей качеством общего и дополнительного образования детей в муниципальных образовательных организациях</t>
  </si>
  <si>
    <t>Административное мероприятие 2.01. Формирование и утверждение муниципальных заданий муниципальным общеобразовательным организациям</t>
  </si>
  <si>
    <t xml:space="preserve">Административное мероприятие 1.01. Формирование и утверждение нормативных затрат МКУ ЦОФООС на выполнение муниципальных функций </t>
  </si>
  <si>
    <t>Показатель 3. Доля обучающихся, вовлеченных  во внеурочное время в трудовую, общественно-полезную деятельность, в общей численности обучающихся</t>
  </si>
  <si>
    <t>Показатель 1. Степень выполнения  плана мероприятий по организации воспитания и социализации обучающихся ежегодно</t>
  </si>
  <si>
    <t>Показатель 2. Степень выполнения плана мероприятий по организации профориентации детей и молодежи для кадрового обеспечения судостроительного кластера ежегодно</t>
  </si>
  <si>
    <t>Показатель 3. Доля обучающихся, задействованных в системе мероприятий по выявлению и поддержке одаренных (талантливых) детей , в общей численности обучающихся</t>
  </si>
  <si>
    <t>Показатель 4. Количество оказанных услуг психолого-педагогической, медицинской и консультативной помощи родителям (законным представителям)</t>
  </si>
  <si>
    <t>Показатель 3. Доля работников муниципальных образовательных организаций, прошедших психиатрическое освидетельствование</t>
  </si>
  <si>
    <t>Показатель 3. Доля детей, охваченных образовательными программами дополнительного образования детей, в общей  численности детей и молодежи от 5 до 18 лет</t>
  </si>
  <si>
    <t>Показатель 4. Доля обучающихся, которым предоставлены все основные виды современных условий обучения, в общей численности обучающихся по основным программам общего образования</t>
  </si>
  <si>
    <t>Показатель 6. Доля детей с ограниченными возможностями здоровья в возрасте от 7 до 17 лет, обучающихся в Северодвинске по программам общего образования (в любой форме), от общей численности детей с ограниченными возможностями здоровья в возрасте от 7 до 17 лет</t>
  </si>
  <si>
    <t>Показатель 7. Доля образовательных организаций, которые  представили общественности публичный доклад о результатах финансово-хозяйственной и образовательной деятельности</t>
  </si>
  <si>
    <t>Задача: Предоставление дошкольного образования</t>
  </si>
  <si>
    <t>Показатель 1. Доля детей в возрасте от 0 до 3 лет, получающих услугу дошкольного образования</t>
  </si>
  <si>
    <t>Показатель 2. Доля детей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</si>
  <si>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Показатель 3. Отношение среднемесячной заработной платы педагогических работников муниципальных дошкольных образовательных организаций к средней заработной плате в организациях общего образования в Архангельской области</t>
  </si>
  <si>
    <t>да/нет</t>
  </si>
  <si>
    <t>да</t>
  </si>
  <si>
    <t>Показатель 1. Доля муниципальных дошкольных образовательных организаций, для которых сформировано муниципальное задание на плановый период</t>
  </si>
  <si>
    <t>Показатель 1. Среднегодовой контингент детей в   муниципальных дошкольных образовательных организациях, получающих услугу по присмотру и уходу</t>
  </si>
  <si>
    <t>человек</t>
  </si>
  <si>
    <t>Показатель 1. Среднегодовая  численность детей-инвалидов, детей-сирот и детей, оставшихся без попечения родителей, а также детей с туберкулёзной интоксикацией</t>
  </si>
  <si>
    <t>Показатель 1. Средняя численность работников муниципальных бюджетных и автономных учреждений, которым предоставлена  доплата  до минимального размера, установленного законодательством</t>
  </si>
  <si>
    <t>Показатель 1. Доля дошкольных образовательных организаций, реализующих мероприятия, предусматривающие внедрение вариативных форм предоставления услуг дошкольного образования и услуг по присмотру и уходу за детьми</t>
  </si>
  <si>
    <t>Задача: Предоставление общего образования</t>
  </si>
  <si>
    <t xml:space="preserve">Показатель 3.  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Архангельской области </t>
  </si>
  <si>
    <t>Показатель 1. Доля муниципальных общеобразовательных организаций, для которых сформировано муниципальное задание на плановый период</t>
  </si>
  <si>
    <t>Показатель 3.Численность педагогических работников образовательных учреждений в сельской местности, рабочих поселках (поселках городского типа), пользующихся социальной поддержкой по предоставлению компенсации расходов на оплату жилых помещений, отопления и освещения</t>
  </si>
  <si>
    <t>Показатель 4.Численность работников общеобразовательных организаций, и членов их семей, имеющих право на компенсацию расходов на оплату стоимости проезда и провоза багажа к месту использования отпуска и обратно</t>
  </si>
  <si>
    <t>Показатель 5. Численность работников организаций дополнительного образования, и членов их семей, имеющих право на компенсацию расходов на оплату стоимости проезда и провоза багажа к месту использования отпуска и обратно</t>
  </si>
  <si>
    <t>Показатель 1. Среднегодовой контингент обучающихся в муниципальных общеобразовательных организациях</t>
  </si>
  <si>
    <t>единиц</t>
  </si>
  <si>
    <t>Показатель 1. Количество образовательных организаций, пополнивших основные средства в связи с юбилейными мероприятиями, памятными датами</t>
  </si>
  <si>
    <t>Задача: Предоставление  дополнительного образования</t>
  </si>
  <si>
    <t>Показатель 1. Доля детей школьного возраста, имеющих возможность по выбору получать доступные качественные услуги дополнительного образования, в общей  численности детей школьного возраста</t>
  </si>
  <si>
    <t>Показатель 2. Численность детей и молодежи в возрасте от 5 до 18 лет в расчете на 1 педагогического работника организаций дополнительного образования детей</t>
  </si>
  <si>
    <t>Показатель 3. 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Архангельской области</t>
  </si>
  <si>
    <t>Показатель1. Доля муниципальных организаций дополнительного образования, для которых сформировано муниципальное задание на плановый период</t>
  </si>
  <si>
    <t>Показатель 1. Среднегодовой  контингент обучающихся муниципальных образовательных организаций дополнительного образования детей</t>
  </si>
  <si>
    <t>Показатель 1. Количество муниципальных образовательных организаций дополнительного образования, оснащенных основными средствами ежегодно</t>
  </si>
  <si>
    <t>Задача: Организация воспитания и социализации обучающихся</t>
  </si>
  <si>
    <t>Показатель 1. Количество мероприятий по организации воспитания и социализации обучающихся</t>
  </si>
  <si>
    <t>Показатель 1. Количество муниципальных образовательных организаций, получивших субсидию на стимулирование инновационной деятельности</t>
  </si>
  <si>
    <t>Показатель 1. Доля обучающихся образовательных организаций, принимающих участие в инновационных образовательных и социальных проектах в области профориентации молодежи</t>
  </si>
  <si>
    <t xml:space="preserve">Показатель 2. Доля выпускников общеобразовательных организаций, поступивших для обучения по программам среднего профессионального образования </t>
  </si>
  <si>
    <t>Задача: Развитие физической культуры и спорта в муниципальных образовательных организациях</t>
  </si>
  <si>
    <t>Показатель 1. Объем двигательной активности обучающихся в неделю</t>
  </si>
  <si>
    <t>час</t>
  </si>
  <si>
    <t>Показатель 2. Количество разработанных положений о спартакиаде среди обучающихся муниципальных общеобразовательных организаций</t>
  </si>
  <si>
    <t>Показатель 1. Количество обучающихся общеобразовательных организаций, принявших участие в спартакиаде среди обучающихся муниципальных общеобразовательных организаций</t>
  </si>
  <si>
    <t>Показатель 2. Количество проведенных Дней спорта</t>
  </si>
  <si>
    <t>Показатель 3. Количество участников  спартакиады молодежи допризывного возраста общеобразовательных организаций</t>
  </si>
  <si>
    <t>Показатель 4. Количество участников  одноступенчатых соревнований по массовым видам спорта</t>
  </si>
  <si>
    <t>Задача: Выявление и развитие потенциала одаренных детей</t>
  </si>
  <si>
    <t>Показатель 1. Численность обучающихся, принимавших участие во Всероссийской олимпиаде школьников</t>
  </si>
  <si>
    <t xml:space="preserve">Показатель 1. Количество мероприятий по выявлению и поддержке одаренных (талантливых) детей </t>
  </si>
  <si>
    <t>Показатель 2. Количество обучающихся, принявших участие в областных, всероссийских олимпиадах, смотрах, фестивалях</t>
  </si>
  <si>
    <t>Показатель 3. Количество обучающихся в Школе одаренных детей</t>
  </si>
  <si>
    <t>Задача: Организация отдыха, оздоровления и занятости детей в каникулярный период</t>
  </si>
  <si>
    <t>Показатель 1. Количество детских оздоровительных лагерей с дневным пребыванием, организованных на базе муниципальных образовательных организаций</t>
  </si>
  <si>
    <t>Задача: Развитие системы психолого-педагогической, медицинской и социальной помощи</t>
  </si>
  <si>
    <t>Показатель 1. Доля муниципальных образовательных организаций, для которых сформировано муниципальное задание на плановый период</t>
  </si>
  <si>
    <t>Показатель 3.Численность детей, охваченных организованными формами отдыха и оздоровления ежегодно</t>
  </si>
  <si>
    <t>Показатель 2. Коэффициент физического износа основных фондов муниципальных образовательных организаций</t>
  </si>
  <si>
    <t>Показатель 1. Количество построенных плоскостных спортивных сооружений</t>
  </si>
  <si>
    <t>Показатель 2. Площадь построенных плоскостных спортивных сооружений</t>
  </si>
  <si>
    <t>кв.м.</t>
  </si>
  <si>
    <t>Показатель 1. Количество построенных теневых навесов</t>
  </si>
  <si>
    <t>Показатель 2. Площадь построенных теневых навесов</t>
  </si>
  <si>
    <t>Задача: Улучшение технического состояния зданий и сооружений муниципальной системы образования</t>
  </si>
  <si>
    <t>Показатель 1. Коэффициент обновления основных фондов муниципальных образовательных организаций</t>
  </si>
  <si>
    <t>Показатель 2. Доля муниципальных образовательных организаций, в которых проведены работы по подготовке зданий и сооружений к реконструкции, капитальному  ремонту</t>
  </si>
  <si>
    <t>нет</t>
  </si>
  <si>
    <t>Показатель 1. Количество постановлений Администрации Северодвинска о постановке объектов муниципальных образовательных организаций на реконструкцию и капитальный ремонт</t>
  </si>
  <si>
    <t>Показатель 1. Количество объектов, на которых проведено обследование строительных конструкций, инженерные изыскания</t>
  </si>
  <si>
    <t>Показатель 2. Количество проектов, прошедших проверку сметной документации</t>
  </si>
  <si>
    <t>Показатель 1. Количество зданий муниципальных образовательных организаций, прошедших капитальный ремонт</t>
  </si>
  <si>
    <t>Показатель 2. Количество объектов, на которых осуществляется строительный контроль (технический надзор) за выполнением строительных (ремонтных) работ</t>
  </si>
  <si>
    <t>Задача: Повышение уровня безопасности объектов и систем жизнеобеспечения муниципальных образовательных организаций</t>
  </si>
  <si>
    <t>Показатель 1. Доля муниципальных образовательных организаций, уровень безопасности объектов и систем жизнеобеспечения которых отвечает требованиям нормативных документов</t>
  </si>
  <si>
    <t xml:space="preserve">Показатель 2. Количество муниципальных образовательных организаций, в которых выполнены работы по повышению уровня безопасности объектов и систем жизнеобеспечения </t>
  </si>
  <si>
    <t>Показатель 1. Площадь скатных кровель, прошедших капитальный и текущий ремонты</t>
  </si>
  <si>
    <t>Показатель 2. Площадь мягких кровель, прошедших капитальный и текущий ремонты</t>
  </si>
  <si>
    <t>Показатель 3. Площадь фасадов, прошедших капитальный и текущий ремонты</t>
  </si>
  <si>
    <t>Показатель 4. Количество крылец, прошедших реконструкцию, капитальный и текущий ремонты</t>
  </si>
  <si>
    <t>Показатель 5. Длина межпанельных швов, прошедших герметизацию</t>
  </si>
  <si>
    <t>м</t>
  </si>
  <si>
    <t>Показатель 2. Количество объектов, в которых системы автоматической пожарной сигнализации и систем оповещения и управления эвакуацией при пожаре приведены в соответствие нормативам</t>
  </si>
  <si>
    <t>Показатель 3. Количество объектов, в которых системы противопожарного водопровода и средства пожаротушения приведены в соответствие нормативам</t>
  </si>
  <si>
    <t>Показатель 6. Площадь оконных блоков, установленных на объектах муниципальных образовательных учреждений</t>
  </si>
  <si>
    <t>Показатель 7. Площадь дверных блоков, установленных на объектах муниципальных образовательных учреждений</t>
  </si>
  <si>
    <t>Показатель 1. Количество плавательных бассейнов, прошедших капитальный и текущий ремонты</t>
  </si>
  <si>
    <t>Показатель 1. Количество теневых навесов, прошедших капитальный и текущий ремонты</t>
  </si>
  <si>
    <t>Показатель 1. Количество разработанных проектов на выполнение электромонтажных работ</t>
  </si>
  <si>
    <t>Показатель 2. Количество групповых помещений, в которых проведена модернизация осветительного оборудования, щитов освещения и электрических сетей</t>
  </si>
  <si>
    <t>Показатель 3. Количество учебных кабинетов, в которых проведена модернизация осветительного оборудования, щитов освещения и электрических сетей</t>
  </si>
  <si>
    <t>Показатель 4. Количество зданий муниципальных образовательных организаций, в которых проведена замена вводно-распределительных устройств, силовых щитов, заземляющих устройств и систем выравнивания потенциалов</t>
  </si>
  <si>
    <t>Показатель 5. Количество систем вентиляции, прошедших реконструкцию и ремонт</t>
  </si>
  <si>
    <t>Показатель 1. Количество муниципальных образовательных организаций, в которых проведена реконструкция индивидуальных тепловых пунктов</t>
  </si>
  <si>
    <t>Показатель 2. Количество муниципальных образовательных организаций, в которых проведен ремонт системы холодного водоснабжения</t>
  </si>
  <si>
    <t>Показатель 3. Количество муниципальных образовательных организаций, в которых проведен ремонт системы горячего водоснабжения</t>
  </si>
  <si>
    <t>Показатель 4. Количество муниципальных образовательных организаций, в которых проведен ремонт системы отопления</t>
  </si>
  <si>
    <t>Показатель 5. Количество муниципальных образовательных организаций, в которых проведен ремонт системы фекальной канализации</t>
  </si>
  <si>
    <t>Показатель 6. Количество муниципальных образовательных организаций, в которых проведен ремонт системы ливневой канализации</t>
  </si>
  <si>
    <t>Показатель 7. Количество унитазов, установленных на объектах муниципальных образовательных организаций</t>
  </si>
  <si>
    <t>Показатель 8. Количество умывальников, установленных на объектах муниципальных образовательных организаций</t>
  </si>
  <si>
    <t>Показатель 1. Площадь помещений, прошедших текущий ремонт за счет средств местного бюджета</t>
  </si>
  <si>
    <t>Задача: Обеспечение содержания зданий и сооружений муниципальных образовательных организаций, обустройство прилегающих к ним территорий</t>
  </si>
  <si>
    <t>Показатель 1. Доля муниципальных образовательных организаций, которым оказаны услуги (выполнены работы) по содержанию зданий и сооружений, обустройству прилегающих к ним территорий</t>
  </si>
  <si>
    <t>Показатель 2. Доля выполненных заявок муниципальных образовательных организаций на выполнение работ по содержанию зданий и сооружений от общего количества поданных заявок</t>
  </si>
  <si>
    <t>Показатель 1.  Общая площадь подведомственных объектов</t>
  </si>
  <si>
    <t>кв.м</t>
  </si>
  <si>
    <t>Задача: Повышение уровня благоустройства территорий муниципальных образовательных организаций</t>
  </si>
  <si>
    <t>Показатель 1. Доля муниципальных образовательных организаций, территории которых отвечают нормативным документам</t>
  </si>
  <si>
    <t>Показатель 2. Количество территорий муниципальных образовательных организаций, благоустроенных в течение года</t>
  </si>
  <si>
    <t>Показатель 1. Количество ликвидированных и обрезанных деревьев</t>
  </si>
  <si>
    <t>Показатель 2. Количество муниципальных образовательных организаций, в которых проведены работы по восстановлению и ремонту наружного освещения</t>
  </si>
  <si>
    <t>Показатель 3. Площадь отремонтированного асфальтобетонного покрытия</t>
  </si>
  <si>
    <t>Показатель 6. Доля муниципальных образовательных организаций, в которых проведены мероприятия по обеспечению пожарной безопасности в соответствии с Правилами противопожарного режима в Российской Федерации</t>
  </si>
  <si>
    <t>Показатель 4. Количество муниципальных образовательных организаций, в которых обеспечено техническое обслуживание систем пожарно-охранной сигнализации и средств оповещения и управления эвакуацией людей при пожаре</t>
  </si>
  <si>
    <t>Показатель 4. Доля муниципальных образовательных организаций, в которых проведены мероприятия по  обеспечению технической укрепленности и антитеррористической защищенности</t>
  </si>
  <si>
    <t>Показатель 4. Площадь благоустроенной территории</t>
  </si>
  <si>
    <t>Задача: Повышение уровня пожарной безопасности муниципальных образовательных организаций</t>
  </si>
  <si>
    <t>Показатель 1. Доля объектов муниципальных образовательных организаций, оборудованных системой автоматического вывода сигнала о пожаре на пульт подразделения, ответственного за их противопожарную безопасность</t>
  </si>
  <si>
    <t>Показатель 3. Доля пожароопасных помещений муниципальных образовательных организаций, оборудованных дверьми с пределом огнестойкости не менее 0,6 часа</t>
  </si>
  <si>
    <t>Показатель 4. Доля объектов муниципальных образовательных организаций, где обеспечено соблюдение  технико-экономических и эксплуатационных показателей (характеристик) систем автоматической пожарной сигнализации и систем оповещения и управления эвакуацией при пожаре  на изначально предусмотренном уровне, приведение в соответствие нормативам систем автоматической пожарной сигнализации и систем оповещения и управления эвакуацией при пожаре</t>
  </si>
  <si>
    <t>Показатель 5. Доля объектов муниципальных образовательных организаций, где обеспечено соблюдение технико-экономических и эксплуатационных показателей (характеристик) систем противопожарного водопровода и средств пожаротушения на изначально предусмотренном уровне,  приведение в соответствие нормативам систем противопожарного водопровода</t>
  </si>
  <si>
    <t>Показатель 1. Количество планов мероприятий по исполнению предписаний ОНД г. Северодвинска</t>
  </si>
  <si>
    <t>Показатель 1. Количество объектов, оборудованных системой автоматического вывода на пульт подразделения, ответственного за их противопожарную безопасность</t>
  </si>
  <si>
    <t xml:space="preserve">Показатель 1. Количество дверей 0,6 часа степени огнестойкости, установленных в пожароопасных помещениях </t>
  </si>
  <si>
    <t>Задача: Обеспечение защиты муниципальных образовательных организаций от терроризма и угроз  социально-криминального характера</t>
  </si>
  <si>
    <t>Показатель 1. Доля объектов муниципальных образовательных организаций, где восстановлено утраченное ограждение</t>
  </si>
  <si>
    <t>Показатель 2. Доля объектов муниципальных образовательных организаций, оборудованных системами видеонаблюдения</t>
  </si>
  <si>
    <t>Показатель 3. Доля объектов муниципальных образовательных организаций, на территории которых выполнено устройство ограждения</t>
  </si>
  <si>
    <t>Показатель 1. Количество планов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</si>
  <si>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t>Показатель 1. Количество объектов, где восстановлено утраченное ограждение</t>
  </si>
  <si>
    <t>Приложение 4 к муниципальной программе «Развитие образования Северодвинска», утвержденной постановлением Администрации Северодвинска от 09.03.2016 № 58-па (в редакции от           №      )</t>
  </si>
  <si>
    <t>Показатель 4. Количество учреждений оборудованных игровыми площадками</t>
  </si>
  <si>
    <t>Показатель 3. Количество работников муниципальных образовательных организаций, прошедших психиатрическое освидетельствование</t>
  </si>
  <si>
    <t>Показатель 4. Количество муниципальных образовательных организаций, в которых приняты меры по пресечению правонарушений, преступлений с помощью кнопки тревожной сигнализации, охранных систем</t>
  </si>
  <si>
    <t>Показатель 3. Количество объектов, на территории которых выполнено устройство ограждения</t>
  </si>
  <si>
    <t>Задача: Обеспечение соблюдения санитарно-гигиенических норм и требований охраны труда при организации обучения и воспитания</t>
  </si>
  <si>
    <t>Показатель 1. Количество разработанных планов образовательных организаций по подготовке к новому учебному году</t>
  </si>
  <si>
    <t>Задача: Обеспечение доступности муниципальных образовательных организаций для детей с ограниченными возможностями здоровья и детей-инвалидов для получения образовательных услуг</t>
  </si>
  <si>
    <t xml:space="preserve">Показатель 2. Количество муниципальных образовательных организаций, участвующих в мониторинге, рейтинге </t>
  </si>
  <si>
    <t xml:space="preserve">Показатель 1. Доля детей с ограниченными возможностями здоровья  и детей-инвалидов, посещающих общеобразовательные организации, которым созданы условия для получения качественного общего образования </t>
  </si>
  <si>
    <t>Показатель 2. Доля детей с ограниченными возможностями здоровья  и детей-инвалидов, получающих инклюзивное образование в общеобразовательных организациях от общего числа учащихся</t>
  </si>
  <si>
    <t>Задача: Повышение уровня квалификации педагогических работников, занятых в обучении детей с ограниченными возможностями здоровья, детей-инвалидов</t>
  </si>
  <si>
    <t>Показатель 1. Доля  педагогических работников, прошедших повышение квалификации и (или) переподготовку  по обучению  детей с ограниченными возможностями здоровья и детей-инвалидов</t>
  </si>
  <si>
    <t>Показатель 2. Средний размер затрат на повышение квалификации и (или)  переподготовку педагогических работников по обучению  детей с ограниченными возможностями здоровья и детей-инвалидов в расчете на 1 слушателя в год</t>
  </si>
  <si>
    <t>Показатель 1. Количество педагогов, прошедших курсовую переподготовку</t>
  </si>
  <si>
    <t>Показатель 2. Количество специалистов, прошедших курсовую  подготовку  по обучению  детей с ограниченными возможностями здоровья и детей-инвалидов</t>
  </si>
  <si>
    <t>Задача: Совершенствование эффективного механизма взаимодействия системы профориентации детей и молодежи с предприятиями судостроительного кластера Северодвинска</t>
  </si>
  <si>
    <t>Задача: Строительство и капитальный ремонт объектов инфраструктуры  системы образования Северодвинска</t>
  </si>
  <si>
    <t>Показатель 2.Среднегодовой  контингент обучающихся муниципальных образовательных организаций, охваченных дополнительными общеразвивающими программами социально-педагогической направленности, проводимыми МБОУ  ЦППМСП</t>
  </si>
  <si>
    <t>Показатель 1.  Расходы за счет средств местного бюджета на муниципальную компенсацию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образования, в расчете на одного воспитанника</t>
  </si>
  <si>
    <t xml:space="preserve">единиц </t>
  </si>
  <si>
    <t>Административное мероприятие 3.01.  Разработка и реализация плана мероприятий по исполнению предписаний ОНД  г. Северодвинска УНД Главного управления МЧС России по Архангельской области</t>
  </si>
  <si>
    <t>Показатель 2. Количество объектов, в которых осуществляется передача сигнала на пульт подразделения, ответственного за их противопожарную безопасность</t>
  </si>
  <si>
    <t>Показатель 2.Количество лабораторий технического творчества и естественных наук, оснащенных современным оборудованием</t>
  </si>
  <si>
    <t>Административное мероприятие 4.01. Разработка и реализация плана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</si>
  <si>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t>Административное мероприятие 5.01.  Разработка и реализация плана мероприятий по подготовке муниципальных образовательных организаций к новому учебному году</t>
  </si>
  <si>
    <t>Административное мероприятие 1.01. Разработка нормативных правовых актов по вопросам реализации инклюзивного образования</t>
  </si>
  <si>
    <t>Административное мероприятие 2.01. Разработка и утверждение графика повышения квалификации и (или) переподготовки педагогических работников  по вопросам реализации инклюзивного образования</t>
  </si>
  <si>
    <t>Административное мероприятие  1.01. Разработка и внедрение нормативных правовых актов по вопросам осуществления инновационной деятельности в сфере образования Северодвинска</t>
  </si>
  <si>
    <t>Административное мероприятие  2.01. Разработка и внедрение нормативных правовых актов по вопросам информационной открытости в сфере образования Северодвинска</t>
  </si>
  <si>
    <t>Административное мероприятие 4.01.           Разработка и внедрение нормативных правовых актов по вопросам независимой системы оценки качества работы в сфере образования Северодвинска</t>
  </si>
  <si>
    <t>Мероприятие 1.01. Расходы на содержание органов Администрации Северодвинска и обеспечение их функций</t>
  </si>
  <si>
    <t>Административное мероприятие 2.02.          Подготовка (переподготовка) специалистов в сфере реализации программы</t>
  </si>
  <si>
    <t>Административное мероприятие 2.03.          Проведение организационно-методических мероприятий (семинаров, совещаний) с руководителями муниципальных образовательных организаций по вопросам повышения эффективности деятельности организаций и качества оказываемых услуг</t>
  </si>
  <si>
    <t>Показатель 2. Количество обучающихся образовательных организаций, принявших участие в  выставках по судомоделированию</t>
  </si>
  <si>
    <t>Показатель 1. Количество муниципальных туров предметных олимпиад, конкурсов, проводимых ежегодно</t>
  </si>
  <si>
    <t>Показатель 2. Количество образовательных организаций, принявших участие в мероприятиях по выявлению и поддержке одаренных (талантливых) детей  ежегодно</t>
  </si>
  <si>
    <t>Показатель 2. Доля образовательных организаций, принимающих участие в муниципальных, областных и всероссийских конкурсах ежегодно</t>
  </si>
  <si>
    <t>Показатель 1. Количество организаций, которые используют методические рекомендации ежегодно</t>
  </si>
  <si>
    <t>Показатель 2. Количество воспитательных мероприятий для обучающихся образовательных организаций, проводимых на муниципальном уровне ежегодно</t>
  </si>
  <si>
    <t>Показатель 2. Количество муниципальных общеобразовательных организаций, пополнивших основные средства с целью улучшения качества предоставления  муниципальных услуг ежегодно</t>
  </si>
  <si>
    <t>Показатель 1. Количество общеобразовательных организаций, осуществляющих организацию питания детей из малообеспеченных семей ежегодно</t>
  </si>
  <si>
    <t>Показатель 3. Количество дошкольных образовательных организаций, оснащенных компьютерной техникой, медицинским оборудованием ежегодно</t>
  </si>
  <si>
    <t>Показатель 2. Количество структурных подразделений общеобразовательных организаций,оснащенных мебелью, мягким инвентарем, материалами ежегодно</t>
  </si>
  <si>
    <t xml:space="preserve">Показатель 1. Количество дошкольных образовательных организаций, оснащенных детской мебелью, технологическим оборудованием пищеблоков, постирочных </t>
  </si>
  <si>
    <t>Показатель 1. Доля муниципальных образовательных организаций, охваченных психолого-педагогической, медицинской и социальной помощью участникам образовательного процесса ежегодно</t>
  </si>
  <si>
    <t>Показатель 2. Расходы областного бюджета на софинансирование мероприятий по проведению оздоровительной кампании детей на 1 ребенка ежегодно</t>
  </si>
  <si>
    <t>Показатель 1. Доля детей, отдохнувших в детских оздоровительных лагерях с дневным пребыванием, организованных на базе муниципальных образовательных организаций ежегодно</t>
  </si>
  <si>
    <t>Показатель 2. Количество расходных материалов, оборудования для образовательного процесса,  приобретенного на оказание психолого-педагогического сопровождения родителей, чьи дети не посещают дошкольное учреждение</t>
  </si>
  <si>
    <t>Показатель 2. Количество образовательных организаций, принявших участие в конкурсе программно-методических материалов  по организации профориентационной работы, направленной на знакомство с судостроительной отраслью</t>
  </si>
  <si>
    <t>Показатель 2. Охват детей организованными формами  отдыха, оздоровления и занятости в каникулярный период</t>
  </si>
  <si>
    <t>Показатель 2.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реконструкции и капитальному ремонту</t>
  </si>
  <si>
    <t>Показатель 1.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ремонту</t>
  </si>
  <si>
    <t>Показатель 1. Количество распоряжений  Управления образования Администрации Северодвинска об утверждении перечня муниципальных образовательных организаций, территории которых подлежат благоустройству</t>
  </si>
  <si>
    <t>рублей</t>
  </si>
  <si>
    <t>Показатель 4. Количество муниципальных образовательных организаций, реализующих программы дошкольного образования, пополнивших основные средства с целью улучшения качества предоставления муниципальных услуг</t>
  </si>
  <si>
    <t xml:space="preserve">рублей </t>
  </si>
  <si>
    <t>Показатель 1. Количество обучающихся и воспитанников, которым оказана психолого-педагогическая, медицинская и социальная помощь ежегодно</t>
  </si>
  <si>
    <t>Показатель 5. Количество объектов муниципальных образовательных организаций, оснащенных мобильными металлодетекторами</t>
  </si>
  <si>
    <t xml:space="preserve">Административное мероприятие 3.01.                   Формирование и утверждение муниципальных заданий муниципальным образовательным организациям дополнительного образования </t>
  </si>
  <si>
    <t>Административное мероприятие 8.01. Разработка нормативных правовых актов по вопросам организации отдыха, оздоровления и занятости детей в каникулярный период</t>
  </si>
  <si>
    <t>Показатель 1.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строительству</t>
  </si>
  <si>
    <t>Административное мероприятие 2.01. Постановка объектов муниципальных образовательных организаций на реконструкцию и капитальный ремонт. Утверждение перечня объектов муниципальных образовательных организаций, подлежащих реконструкции и капитальному ремонту</t>
  </si>
  <si>
    <t>Административное мероприятие 2.01. Утверждение перечня муниципальных образовательных организаций, территории которых подлежат благоустройству</t>
  </si>
  <si>
    <t>Административное мероприятие  3.01. Организация деятельности школы молодого педагога</t>
  </si>
  <si>
    <t>кв.м,                       не менее</t>
  </si>
  <si>
    <t>Показатель 1. Количество мероприятий, направленных на развитие информационной образовательной среды</t>
  </si>
  <si>
    <t>Показатель 2. Количество компьютерного оборудования, приобретенного для технического сопровождения и информационного наполнения  портала Управления образования Администрации Северодвинска</t>
  </si>
  <si>
    <t>единиц,                  не менее</t>
  </si>
  <si>
    <t>Показатель 1. Количество разработанных распоряжений Управления образования Администрации Северодвинска</t>
  </si>
  <si>
    <t xml:space="preserve">Показатель 2. Количество организаций дополнительного образования, обеспечивающих совместное обучение инвалидов и лиц, не имеющих нарушений в развитии </t>
  </si>
  <si>
    <t>Показатель 5. Доля общеобразовательных организаций, в которых создана безбарьерная среда для инклюзивного образования детей с ограниченными возможностями здоровья и детей-инвалидов, в общем количестве общеобразовательных организаций</t>
  </si>
  <si>
    <t>Показатель 6. Количество израсходованных литров ГСМ с целью подготовки лыжных трасс для проведения спортивных состязаний</t>
  </si>
  <si>
    <t>Показатель 1. Доля муниципальных образовательных организаций, в которых проведены работы  по строительству объектов инфраструктуры</t>
  </si>
  <si>
    <t>Показатель 2. Количество граждан, обратившихся за предоставлением муниципальных услуг в электронном виде</t>
  </si>
  <si>
    <t>Показатель 2. Объем расходов за счет средств местного бюджета, выделенных общеобразовательным организациям, организациям дополнительного образования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</si>
  <si>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 xml:space="preserve">Показатель 1. Количество педагогических работников, принявших участие в муниципальных этапах конкурсов  педагогического мастерства </t>
  </si>
  <si>
    <t>Показатель 5. Количество обучающихся, вовлеченных  в трудовую, общественно-полезную деятельность ежегодно</t>
  </si>
  <si>
    <t>Показатель 1. Количество научно-исследовательских и научно-практических конференций по тематике судостроительной отрасли, проводимых ежегодно</t>
  </si>
  <si>
    <t>Характеристика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Северодвинска на 2016–2021 годы»</t>
  </si>
  <si>
    <t>Подпрограмма «Развитие дошкольного, общего и дополнительного образования детей»</t>
  </si>
  <si>
    <t>Показатель 2. Доля расходов  местного бюджета на организацию и предоставление общедоступного и бесплатного дошкольного образования в объеме расходов местного бюджета на отрасль «Образование»</t>
  </si>
  <si>
    <t>Показатель 5. Доля расходов  местного бюджета на организацию и предоставление общедоступного и бесплатного дошкольного образования в структурных подразделениях общеобразовательных организаций в объеме расходов местного бюджета на отрасль «Образование»</t>
  </si>
  <si>
    <t>Показатель 3. Доля расходов  местного бюджета на организацию предоставления общедоступного и бесплатного начального общего, основного общего, среднего общего образования в объеме расходов местного бюджета на отрасль «Образование»</t>
  </si>
  <si>
    <t>Показатель 2. Доля расходов  местного бюджета на организацию предоставления дополнительного образования детей в объеме расходов местного бюджета на отрасль «Образование»</t>
  </si>
  <si>
    <t>Показатель 1. Доля расходов  местного бюджета на организацию воспитания и социализации обучающихся в объеме расходов местного бюджета на отрасль «Образование»</t>
  </si>
  <si>
    <t>Показатель 2. Доля образовательных организаций, принявших участие в конкурсе социальных проектов «Дети Северодвинска»</t>
  </si>
  <si>
    <t>Показатель 3. Количество обучающихся образовательных организаций, принявших участие в проекте  «Инженеры будущего»</t>
  </si>
  <si>
    <t>Показатель 4. Количество обучающихся, освоивших программу  «3D-моделирование»</t>
  </si>
  <si>
    <t>Показатель 1. Количество мероприятий, проведенных на базе оборудованных кабинетов профориентации МБОУ «СОШ № 9», МБОУ ДО «Детский морской центр «Североморец»</t>
  </si>
  <si>
    <t>Показатель 2. Доля расходов  местного бюджета на развитие физической культуры и спорта в муниципальных образовательных организациях в объеме расходов местного бюджета на отрасль  «Образование»</t>
  </si>
  <si>
    <t>Показатель 3. Доля обучающихся муниципальных образовательных организаций, выполнивших нормативы Всероссийского физкультурно-спортивного комплекса «Готов к труду и обороне» (ГТО), в общей численности обучающихся муниципальных образовательных организаций, принявших участие в выполнении нормативов ВФСК ГТО</t>
  </si>
  <si>
    <t>Показатель 4. Количество обучающихся, участвующих в муниципальной конференции старшеклассников «Юность Северодвинска»</t>
  </si>
  <si>
    <t>Показатель 3. Доля расходов  местного бюджета на организацию отдыха, оздоровления и занятости детей в каникулярный период в объеме расходов местного бюджета на отрасль «Образование»</t>
  </si>
  <si>
    <t>2019 февральская +апрельская сессия</t>
  </si>
  <si>
    <t>2020 февральская + апрельская сессия</t>
  </si>
  <si>
    <t>2021 февральская +апрельская сессия</t>
  </si>
  <si>
    <t xml:space="preserve">%, не менее </t>
  </si>
  <si>
    <t>Показатель 2. Количество объектов муниципальных организаций, оснащенных системами видеонаблюдения</t>
  </si>
  <si>
    <t>Показатель 6. Количество объектов муниципальных организаций, в которых проведена модернизация систем видеонаблюдения</t>
  </si>
  <si>
    <t>Показатель 2. Доля расходов  местного бюджета на развитие системы психолого-педагогической, медицинской и социальной помощи в объеме расходов местного бюджета на отрасль «Образование»</t>
  </si>
  <si>
    <t>Подпрограмма «Развитие инфраструктуры муниципальной системы образования Северодвинска»</t>
  </si>
  <si>
    <t>Показатель 7. Средняя численность работников образовательных организаций, реализующих дошкольное образование, которым предоставлена  доплата  до минимального размера, установленного законодательством</t>
  </si>
  <si>
    <t>Показатель 6. Средняя численность работников общеобразовательных организаций, которым предоставлена  доплата  до минимального размера, установленного законодательством</t>
  </si>
  <si>
    <t>Показатель 4. Средняя численность работников организаций дополнительного образования, которым предоставлена  доплата  до минимального размера, установленного законодательством</t>
  </si>
  <si>
    <t>Показатель 5. Средняя численность работников организаций дополнительного образования, которым предоставлена  доплата  до минимального размера, установленного законодательством</t>
  </si>
  <si>
    <t>Подпрограмма «Формирование комфортной и безопасной образовательной среды»</t>
  </si>
  <si>
    <t>Показатель 1.  Доля расходов  местного бюджета на содержание отдельных зданий и сооружений муниципальных образовательных организаций,         в которых временно не оказываются муниципальные услуги, в объеме расходов местного бюджета на отрасль «Образование»</t>
  </si>
  <si>
    <t>Подпрограмма «Безбарьерная среда муниципальных образовательных учреждений Северодвинска»</t>
  </si>
  <si>
    <t>Подпрограмма «Совершенствование системы предоставления услуг в сфере образования Северодвинска»</t>
  </si>
  <si>
    <t>Показатель 1. Количество заседаний общественного Совета по развитию образования при Администрации Северодвинска по вопросам управления и развития отрасли «Образование»</t>
  </si>
  <si>
    <t>Административное мероприятие 2.01. Разработка нормативных правовых актов, необходимых для реализации законодательства в сфере образования на территории муниципального образования «Северодвинск»</t>
  </si>
  <si>
    <t>Муниципальная программа «Развитие образования Северодвинска на 2016–2021 годы»</t>
  </si>
  <si>
    <t>Показатель 6. Среднемесячная заработная плата педагогических работников муниципальных образовательных организаций, реализующих образовательную программу дошкольного образования</t>
  </si>
  <si>
    <t>Показатель 1. Доля выпускников муниципальных общеобразовательных организаций, сдавших Единый государственный экзамен по русскому языку, от общей численности выпускников общеобразовательных организаций, участвовавших в Едином государственном экзамене по русскому языку</t>
  </si>
  <si>
    <t>Показатель 2. Доля выпускников муниципальных общеобразовательных организаций, сдавших Единый государственный экзамен по математике, от общей численности выпускников общеобразовательных организаций, участвовавших в Едином государственном экзамене по математике</t>
  </si>
  <si>
    <t>Показатель 5. Среднемесячная заработная плата педагогических работников муниципальных общеобразовательных организаций в муниципальном образовании</t>
  </si>
  <si>
    <t>Показатель 2.Количество общеобразовательных организаций, осуществляющих организацию питания обучающихся, осваивающих адаптированные основные общеобразовательные программы для обучающихся с ограниченными возможностями здоровья ежегодно</t>
  </si>
  <si>
    <t>Показатель 3. Численность обучающихся, обеспеченных бесплатным питанием</t>
  </si>
  <si>
    <t>Показатель 3. Количество общеобразовательных организаций, оснащенных техническими средствами обучения, современным программным обеспечением</t>
  </si>
  <si>
    <t xml:space="preserve">Показатель 1. Доля обучающихся по дополнительным общеразвивающим программам, ориентированным на применение высокотехнологичного оборудования и современных технологий </t>
  </si>
  <si>
    <t>Административное мероприятие 6.01.       Разработка и внедрение нормативных правовых актов по вопросам развития физической культуры и спорта в сфере образования Северодвинска</t>
  </si>
  <si>
    <t>Показатель 4. Количество обучающихся муниципальных образовательных организаций, охваченных дополнительными общеразвивающими программами социально-педагогической направленности</t>
  </si>
  <si>
    <t xml:space="preserve">Показатель 1. Доля учреждений, для которых  утверждены нормативные затраты на выполнение муниципальных функций </t>
  </si>
  <si>
    <t>Показатель 3.Численность работников образовательных организаций, реализующих дошкольное образование, и членов их семей, имеющих право на компенсацию расходов на оплату стоимости проезда и провоза багажа к месту использования отпуска и обратно</t>
  </si>
  <si>
    <t>1. Обеспечение деятельности ответственного исполнителя муниципальной программы –  муниципального казенного учреждения «Управление образования Администрации Северодвинска»</t>
  </si>
  <si>
    <t>Цель: повышение доступности, качества и эффективности образования в Северодвинске с учетом запросов личности, общества и государства</t>
  </si>
  <si>
    <t>Показатель 2. Количество соревнований по культивируемым видам спорта, в которых приняли участие муниципальные организации  дополнительного образования</t>
  </si>
  <si>
    <t>Показатель 1. Количество соревнований по культивируемым  видам спорта, проведенных на базе муниципальных организаций  дополнительного образования</t>
  </si>
  <si>
    <t>Показатель 3. Количество реализуемых  ежегодно муниципальных воспитательных проектов, социально-педагогических программ</t>
  </si>
  <si>
    <t>Показатель 4.  Количество военно-патриотических клубов, функционирующих на базе образовательных организаций ежегодно</t>
  </si>
  <si>
    <t>Показатель 1. Количество образовательных организаций, спортивные залы и площадки которых оснащены спортивным инвентарем</t>
  </si>
  <si>
    <t xml:space="preserve">Показатель 2. Количество образовательных организаций, оснащенных современным спортивно-технологическим оборудованием </t>
  </si>
  <si>
    <t>Задача: Развитие инновационной составляющей образовательных услуг</t>
  </si>
  <si>
    <t>Показатель 1. Количество сформированных рейтингов инновационного опыта муниципальных образовательных организаций</t>
  </si>
  <si>
    <t>Показатель 2. Доля образовательных организаций, участвующих в  рейтинге инновационного опыта муниципальных образовательных организаций</t>
  </si>
  <si>
    <t>Показатель 2. Количество заседаний городских профессиональных объединений, ресурсных центров, творческих групп, направленных на реализацию инновационной деятельности</t>
  </si>
  <si>
    <t>Показатель 1. Количество педагогических работников образовательных организаций, получивших поощрение за инновационную деятельность</t>
  </si>
  <si>
    <t>Показатель 1. Количество нормативных правовых актов по вопросам организации отдыха, оздоровления и занятости детей в каникулярный период</t>
  </si>
  <si>
    <t>Показатель 3.  Расходы за счет средств областного бюджета на реализацию образовательных программ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образования, в расчете на одного воспитанника</t>
  </si>
  <si>
    <t>Показатель 4. Среднегодовой контингент детей, получающих услугу по присмотру и уходу в  структурных подразделениях общеобразовательных организаций, реализующих образовательную программу дошкольного образования</t>
  </si>
  <si>
    <t>Показатель 1. Количество первых детей в семье, на которых выплачивается из областного бюджета 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</si>
  <si>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2. Количество вторых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</si>
  <si>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3. Количество третьих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</si>
  <si>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4. Расходы за счет средств областного бюджета на реализацию образовательных программ в муниципальных общеобразовательных организациях в расчете на одного обучающегося</t>
  </si>
  <si>
    <t>Показатель 3. Количество детей, их родителей (законных представителей), педагогических работников, охваченных коррекционно-развивающей, компенсирующей и логопедической помощью, психолого-медико-педагогическим обследованием, психолого-педагогическим консультированием</t>
  </si>
  <si>
    <t>Показатель 1. Количество мероприятий, проведенных в рамках организации профориентации детей и молодежи для кадрового обеспечения судостроительного кластера</t>
  </si>
  <si>
    <t>Показатель 3. Количество плоскостных спортивных сооружений, прошедших капитальный и текущий ремонты</t>
  </si>
  <si>
    <t>Показатель 2. Количество спортивных залов, прошедших капитальный и текущий ремонты</t>
  </si>
  <si>
    <t>Показатель 2. Количество игровых площадок, прошедших капитальный и текущий ремонты</t>
  </si>
  <si>
    <t xml:space="preserve">Показатель 1. Количество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</t>
  </si>
  <si>
    <t>Показатель 1. Расходы за счет средств  областного бюджета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</si>
  <si>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Показатель 2. Расходы за счет средств  областного бюджета на предоставление мер социальной поддержки квалифицированных специалистов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</si>
  <si>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 xml:space="preserve">Значение </t>
  </si>
  <si>
    <t>Показатель 3. Количество посещений, обращений граждан на портале Управления образования Администрации Северодвинска</t>
  </si>
  <si>
    <t>Показатель 2. Количество нормативных правовых актов по вопросам функционирования в сфере образования Северодвинска</t>
  </si>
  <si>
    <t>Показатель 1. Объем расходов за счет средств местного бюджета, выделенных образовательным организациям, реализующим дошкольное образование,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</si>
  <si>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1. Количество разработанных нормативных правовых актов по вопросам реализации инклюзивного образования</t>
  </si>
  <si>
    <t>Показатель 2. Количество конференций, смотров и конкурсов инновационных программ и проектов, в которых приняли участие работники образовательной отрасли образования</t>
  </si>
  <si>
    <t>Показатель 3. Количество проведенных мероприятий с участием педагогической общественности</t>
  </si>
  <si>
    <t>Задача: Развитие информационного поля образовательной системы</t>
  </si>
  <si>
    <t>Показатель 1. Доля образовательных  организаций дошкольного, общего  образования, которые оказывают услуги в электронном виде</t>
  </si>
  <si>
    <t>Показатель 1. Количество посещений, обращений граждан на портале Управления образования Администрации Северодвинска</t>
  </si>
  <si>
    <t>Задача: Стимулирование творческой активности и профессионального развития педагогических работников</t>
  </si>
  <si>
    <t>Показатель 1. Доля руководителей образовательных организаций, которые прошли курсы повышения квалификации и/или профессиональную переподготовку в соответствии с ФГОС, от общего количества руководителей образовательных организаций</t>
  </si>
  <si>
    <t>Показатель 2. Доля учителей, ведущих учебные часы в начальной школе, которые прошли курсы повышения квалификации и/или профессиональную переподготовку в соответствии с ФГОС НОО, от общего количества учителей, ведущих учебные часы в начальной школе</t>
  </si>
  <si>
    <t>Показатель 3. Доля учителей, ведущих учебные часы в основной школе, которые прошли курсы повышения квалификации и/или профессиональную переподготовку в соответствии с ФГОС ООО, от общего количества учителей, ведущих учебные часы в основной школе</t>
  </si>
  <si>
    <t>Попа Сергей Григорьевич</t>
  </si>
  <si>
    <t>Показатель 4. Доля воспитателей дошкольных образовательных организаций, которые прошли курсы повышения квалификации и/или профессиональную переподготовку в соответствии с ФГОС, в общей численности воспитателей</t>
  </si>
  <si>
    <t>тыс.руб</t>
  </si>
  <si>
    <t>Показатель 2. Численность педагогов образовательных организаций, принявших участие в научно-практических конференциях, педагогических чтениях, фестивалях, форумах различного уровня</t>
  </si>
  <si>
    <t>Показатель 3. Количество участников руководящих и педагогических работников ежегодной муниципальной педагогической конференции</t>
  </si>
  <si>
    <t>Задача: Формирование муниципальной системы независимой оценки качества образования</t>
  </si>
  <si>
    <t>Показатель 1. Доля обучающихся, охваченных мониторинговыми исследованиями образовательных достижений</t>
  </si>
  <si>
    <t>Показатель 2.  Доля образовательных организаций, участвующих в  независимой оценке качества работы муниципальных образовательных организаций</t>
  </si>
  <si>
    <t>Показатель 1. Количество разработанных нормативных правовых актов об организации независимой системы оценки качества муниципальных образовательных организаций</t>
  </si>
  <si>
    <t>Показатель 1. Количество  оборудования,  приобретенного  для технического обеспечения деятельности по формированию системы независимой оценки качества образования</t>
  </si>
  <si>
    <t>Показатель 2. Количество расходных материалов, приобретенных  для технического обеспечения деятельности по формированию системы независимой оценки качества образования</t>
  </si>
  <si>
    <t xml:space="preserve">Обеспечивающая подпрограмма </t>
  </si>
  <si>
    <t>Показатель 1. Количество нормативных правовых актов, разработанных в сфере образования, обусловленных требованиями времени и изменениями законодательства</t>
  </si>
  <si>
    <t>Показатель 1. Количество муниципальных служащих, включенных в план мероприятий по повышению квалификации (переподготовке)</t>
  </si>
  <si>
    <t>Показатель 1. Количество проведенных организационно-методических мероприятий</t>
  </si>
  <si>
    <t>Показатель 3. Среднемесячная заработная плата педагогических работников муниципальных учреждений дополнительного образования</t>
  </si>
  <si>
    <t>руб.</t>
  </si>
  <si>
    <t>Областной  бюджет</t>
  </si>
  <si>
    <t>чел./час</t>
  </si>
  <si>
    <t>2. Административные мероприятия</t>
  </si>
  <si>
    <t>Показатель 1. Количество молодых педагогов общеобразовательных организаций со стажем до трех лет, принимающих участие в работе школы молодого педагога</t>
  </si>
  <si>
    <t>Показатель 1. Количество рабочих мест в муниципальных образовательных организациях, прошедших специальную оценку условий труда</t>
  </si>
  <si>
    <t xml:space="preserve">Показатель 2. Количество утилизированных люминесцентных (энергосберегающих) ламп </t>
  </si>
  <si>
    <t>Годы реализации муниципальной программы</t>
  </si>
  <si>
    <t>Показатель 3. Количество построенных сараев для хозяйственного инвентаря</t>
  </si>
  <si>
    <t>Административное мероприятие 1.01. Формирование и утверждение муниципальных заданий муниципальным дошкольным образовательным организациям</t>
  </si>
  <si>
    <t>Административное мероприятие 4.01.        Разработка и реализация плана мероприятий по организации воспитания и социализации обучающихся</t>
  </si>
  <si>
    <t>Административное мероприятие  5.01. Разработка и реализация плана мероприятий по организации профориентации детей и молодежи для кадрового обеспечения судостроительного кластера</t>
  </si>
  <si>
    <t xml:space="preserve">Административное мероприятие  7.01. Разработка  и реализация плана мероприятий по выявлению и поддержке одаренных (талантливых) детей </t>
  </si>
  <si>
    <t>Административное мероприятие  9.01. Формирование и утверждение муниципального задания МБОУ  ЦППМСП</t>
  </si>
  <si>
    <t>Административное мероприятие 1.01. Утверждение перечня объектов муниципальных образовательных организаций, подлежащих строительству</t>
  </si>
  <si>
    <t>Административное мероприятие 3.01. Утверждение перечня зданий (сооружений) и систем жизнеобеспечения муниципальных образовательных организаций, подлежащих ремонту</t>
  </si>
  <si>
    <t>Показатель 1. Доля муниципальных образовательных организаций, в которых проведены мероприятия по подготовке к новому учебному году</t>
  </si>
  <si>
    <t>Показатель 3. Число детей, охваченных деятельностью детского технопарка "Кванториум" (мобильного технопарка "Кванториум") и других проектов, направленных на обеспечение доступности дополнительных образовательных программ естественнонаучной и технической направленности</t>
  </si>
  <si>
    <t>человек, не менее</t>
  </si>
  <si>
    <t>Показатель 4. Количество специальных транспортных средств осуществляющих перезвозку  детей</t>
  </si>
  <si>
    <t>Показатель 3. Количество выездов команды МАОУДО  «Северный Кванториум» на российские соревнования по судомоделированию</t>
  </si>
  <si>
    <t>Показатель 2. Количество оборудования, приобретенного для объединений судомоделирования  и радиоконструирования МАОУДО  «Северный Кванториум»</t>
  </si>
  <si>
    <r>
      <t xml:space="preserve">Ответственный исполнитель                                 </t>
    </r>
    <r>
      <rPr>
        <u val="single"/>
        <sz val="12"/>
        <color indexed="8"/>
        <rFont val="Times New Roman"/>
        <family val="1"/>
      </rPr>
      <t>Управление образования Администрации Северодвинска</t>
    </r>
  </si>
  <si>
    <r>
      <t xml:space="preserve">Мероприятие 1.02. </t>
    </r>
    <r>
      <rPr>
        <sz val="10"/>
        <color indexed="8"/>
        <rFont val="Times New Roman"/>
        <family val="1"/>
      </rPr>
      <t>Реализация основных образовательных программ дошкольного образования, осуществление присмотра и ухода</t>
    </r>
  </si>
  <si>
    <r>
      <t>Мероприятие 1.03</t>
    </r>
    <r>
      <rPr>
        <sz val="10"/>
        <color indexed="8"/>
        <rFont val="Times New Roman"/>
        <family val="1"/>
      </rPr>
      <t>. 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 за счет средств областного бюджета</t>
    </r>
  </si>
  <si>
    <r>
      <t xml:space="preserve">Мероприятие 1.04. </t>
    </r>
    <r>
      <rPr>
        <sz val="10"/>
        <color indexed="8"/>
        <rFont val="Times New Roman"/>
        <family val="1"/>
      </rPr>
      <t>Муниципальная 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</t>
    </r>
  </si>
  <si>
    <r>
      <t>Мероприятие 1.05.</t>
    </r>
    <r>
      <rPr>
        <sz val="10"/>
        <color indexed="8"/>
        <rFont val="Times New Roman"/>
        <family val="1"/>
      </rPr>
      <t xml:space="preserve"> Возмещение муниципальным образовательным организациям, реализующим образовательную программу дошкольного образования, расходов за присмотр и уход за детьми-инвалидами, детьми-сиротами и детьми, оставшимися без попечения родителей, а также за детьми с туберкулезной интоксикацией</t>
    </r>
  </si>
  <si>
    <r>
      <t>Мероприятие 1.06.</t>
    </r>
    <r>
      <rPr>
        <sz val="10"/>
        <color indexed="8"/>
        <rFont val="Times New Roman"/>
        <family val="1"/>
      </rPr>
      <t xml:space="preserve"> Проведение мероприятий, направленных на оснащение  материально-технической базы муниципальных образовательных организаций, реализующих программы дошкольного образования</t>
    </r>
  </si>
  <si>
    <r>
      <t xml:space="preserve">Мероприятие 1.07. </t>
    </r>
    <r>
      <rPr>
        <sz val="10"/>
        <color indexed="8"/>
        <rFont val="Times New Roman"/>
        <family val="1"/>
      </rPr>
      <t>Проведение мероприятий, предусматривающих внедрение вариативных форм предоставления услуг дошкольного образования и услуг по присмотру и уходу за детьми</t>
    </r>
  </si>
  <si>
    <r>
      <t xml:space="preserve">Мероприятие 2.02. </t>
    </r>
    <r>
      <rPr>
        <sz val="10"/>
        <color indexed="8"/>
        <rFont val="Times New Roman"/>
        <family val="1"/>
      </rPr>
      <t>Реализация основных образовательных программ начального общего, основного общего, среднего общего образования</t>
    </r>
  </si>
  <si>
    <r>
      <t xml:space="preserve">Мероприятие 2.03. </t>
    </r>
    <r>
      <rPr>
        <sz val="10"/>
        <color indexed="8"/>
        <rFont val="Times New Roman"/>
        <family val="1"/>
      </rPr>
      <t>Организация питания  обучающихся в общеобразовательных организациях</t>
    </r>
  </si>
  <si>
    <r>
      <t>Мероприятие 2.04.</t>
    </r>
    <r>
      <rPr>
        <sz val="10"/>
        <color indexed="8"/>
        <rFont val="Times New Roman"/>
        <family val="1"/>
      </rPr>
      <t xml:space="preserve"> Проведение мероприятий, направленных на оснащение  материально-технической базы муниципальных общеобразовательных организаций</t>
    </r>
  </si>
  <si>
    <r>
      <t xml:space="preserve">Мероприятие 3.02. </t>
    </r>
    <r>
      <rPr>
        <sz val="10"/>
        <color indexed="8"/>
        <rFont val="Times New Roman"/>
        <family val="1"/>
      </rPr>
      <t>Организация предоставления дополнительного образования</t>
    </r>
  </si>
  <si>
    <r>
      <t xml:space="preserve">Мероприятие 3.03. </t>
    </r>
    <r>
      <rPr>
        <sz val="10"/>
        <color indexed="8"/>
        <rFont val="Times New Roman"/>
        <family val="1"/>
      </rPr>
      <t>Проведение мероприятий, направленных на оснащение материально-технической базы  муниципальных образовательных организаций дополнительного образования</t>
    </r>
  </si>
  <si>
    <r>
      <t xml:space="preserve">Мероприятие 3.04. </t>
    </r>
    <r>
      <rPr>
        <sz val="10"/>
        <color indexed="8"/>
        <rFont val="Times New Roman"/>
        <family val="1"/>
      </rPr>
      <t>Реализация дополнительных общеобразовательных программ естественно-научной и технической направленности</t>
    </r>
  </si>
  <si>
    <r>
      <t xml:space="preserve">Мероприятие 4.02. </t>
    </r>
    <r>
      <rPr>
        <sz val="10"/>
        <color indexed="8"/>
        <rFont val="Times New Roman"/>
        <family val="1"/>
      </rPr>
      <t>Проведение мероприятий, направленных на развитие воспитания и социализацию обучающихся</t>
    </r>
  </si>
  <si>
    <r>
      <t xml:space="preserve">Мероприятие 4.03. </t>
    </r>
    <r>
      <rPr>
        <sz val="10"/>
        <color indexed="8"/>
        <rFont val="Times New Roman"/>
        <family val="1"/>
      </rPr>
      <t>Организация и проведение  конкурсов программ развития муниципальных образовательных организаций</t>
    </r>
  </si>
  <si>
    <r>
      <t xml:space="preserve">Мероприятие 5.02. </t>
    </r>
    <r>
      <rPr>
        <sz val="10"/>
        <color indexed="8"/>
        <rFont val="Times New Roman"/>
        <family val="1"/>
      </rPr>
      <t>Участие муниципальных общеобразовательных организаций в  мероприятиях, направленных на профориентацию детей и молодежи для кадрового обеспечения судостроительного кластера</t>
    </r>
  </si>
  <si>
    <r>
      <t xml:space="preserve">Мероприятие 5.03. </t>
    </r>
    <r>
      <rPr>
        <sz val="10"/>
        <color indexed="8"/>
        <rFont val="Times New Roman"/>
        <family val="1"/>
      </rPr>
      <t>Проведение муниципальными организациями дополнительного образования мероприятий, направленных на профориентацию детей и молодежи для кадрового обеспечения судостроительного кластера</t>
    </r>
  </si>
  <si>
    <r>
      <t xml:space="preserve">Мероприятие 5.04. </t>
    </r>
    <r>
      <rPr>
        <sz val="10"/>
        <color indexed="8"/>
        <rFont val="Times New Roman"/>
        <family val="1"/>
      </rPr>
      <t>Укрепление материально-технической базы развития муниципальных образовательных  организаций как системообразующих центров в работе по профориентации обучающихся</t>
    </r>
  </si>
  <si>
    <r>
      <t xml:space="preserve">Мероприятие 6.02. </t>
    </r>
    <r>
      <rPr>
        <sz val="10"/>
        <color indexed="8"/>
        <rFont val="Times New Roman"/>
        <family val="1"/>
      </rPr>
      <t>Проведение спортивных состязаний среди обучающихся и воспитанников, направленных на выявление и развитие способностей и талантов детей</t>
    </r>
  </si>
  <si>
    <t>Показатель 5. Оказание услуг по предоставлению легкоатлетических дорожек, прыжковой ямы, лыжной трассы, беговой трассы стадиона «Север» для проведения спортивных состязаний, нежилого помещения МАСОУ «Строитель» для проведения занятий по боксу</t>
  </si>
  <si>
    <t>Показатель 7.Оказание услуг по предоставлению крытого хоккейного корта с искусственным льдом</t>
  </si>
  <si>
    <r>
      <t xml:space="preserve">Мероприятие 6.03. </t>
    </r>
    <r>
      <rPr>
        <sz val="10"/>
        <color indexed="8"/>
        <rFont val="Times New Roman"/>
        <family val="1"/>
      </rPr>
      <t>Проведение и участие в соревнованиях по культивируемым видам спорта в муниципальных организациях  дополнительного образования</t>
    </r>
  </si>
  <si>
    <r>
      <t>Мероприятие 6.04.</t>
    </r>
    <r>
      <rPr>
        <sz val="10"/>
        <color indexed="8"/>
        <rFont val="Times New Roman"/>
        <family val="1"/>
      </rPr>
      <t xml:space="preserve"> Проведение мероприятий, направленных на оснащение муниципальных образовательных организаций современным спортивно-технологическим оборудованием, сертификацию спортивных объектов</t>
    </r>
  </si>
  <si>
    <r>
      <t xml:space="preserve">Мероприятие 7.02. </t>
    </r>
    <r>
      <rPr>
        <sz val="10"/>
        <color indexed="8"/>
        <rFont val="Times New Roman"/>
        <family val="1"/>
      </rPr>
      <t>Проведение мероприятий, направленных на выявление и развитие у обучающихся творческих способностей и интереса к научной (научно-исследовательской) деятельности</t>
    </r>
  </si>
  <si>
    <r>
      <t xml:space="preserve">Мероприятие 8.02. </t>
    </r>
    <r>
      <rPr>
        <sz val="10"/>
        <color indexed="8"/>
        <rFont val="Times New Roman"/>
        <family val="1"/>
      </rPr>
      <t>Проведение комплекса мероприятий, направленных на организацию отдыха, оздоровления и занятости детей в каникулярный период</t>
    </r>
  </si>
  <si>
    <r>
      <t xml:space="preserve">Мероприятие 9.02. </t>
    </r>
    <r>
      <rPr>
        <sz val="10"/>
        <color indexed="8"/>
        <rFont val="Times New Roman"/>
        <family val="1"/>
      </rPr>
      <t>Проведение мероприятий, направленных на оказание  психолого-педагогической, медицинской и социальной помощи обучающимся и воспитанникам</t>
    </r>
  </si>
  <si>
    <r>
      <t xml:space="preserve">Мероприятие 1.02. </t>
    </r>
    <r>
      <rPr>
        <sz val="10"/>
        <color indexed="8"/>
        <rFont val="Times New Roman"/>
        <family val="1"/>
      </rPr>
      <t>Строительство спортивных сооружений</t>
    </r>
  </si>
  <si>
    <r>
      <t xml:space="preserve">Мероприятие 1.03. </t>
    </r>
    <r>
      <rPr>
        <sz val="10"/>
        <color indexed="8"/>
        <rFont val="Times New Roman"/>
        <family val="1"/>
      </rPr>
      <t>Строительство объектов для муниципальных образовательных организаций, реализующих программы дошкольного образования</t>
    </r>
  </si>
  <si>
    <r>
      <t xml:space="preserve">Мероприятие 2.02. </t>
    </r>
    <r>
      <rPr>
        <sz val="10"/>
        <color indexed="8"/>
        <rFont val="Times New Roman"/>
        <family val="1"/>
      </rPr>
      <t>Проведение мероприятий, направленных на выполнение подготовительных работ по реконструкции, капитальному ремонту объектов муниципальных образовательных организаций</t>
    </r>
  </si>
  <si>
    <r>
      <t xml:space="preserve">Мероприятие 2.03. </t>
    </r>
    <r>
      <rPr>
        <sz val="10"/>
        <color indexed="8"/>
        <rFont val="Times New Roman"/>
        <family val="1"/>
      </rPr>
      <t>Проведение реконструкции и капитального ремонта зданий муниципальных образовательных организаций</t>
    </r>
  </si>
  <si>
    <r>
      <t xml:space="preserve">Мероприятие 3.02. </t>
    </r>
    <r>
      <rPr>
        <sz val="10"/>
        <color indexed="8"/>
        <rFont val="Times New Roman"/>
        <family val="1"/>
      </rPr>
      <t>Проведение капитального и текущего ремонтов ограждающих конструкций объектов муниципальных образовательных организаций</t>
    </r>
  </si>
  <si>
    <r>
      <t>Мероприятие 3.03.</t>
    </r>
    <r>
      <rPr>
        <sz val="10"/>
        <color indexed="8"/>
        <rFont val="Times New Roman"/>
        <family val="1"/>
      </rPr>
      <t xml:space="preserve"> Проведение капитального и текущего ремонтов спортивных сооружений муниципальных образовательных организаций</t>
    </r>
  </si>
  <si>
    <r>
      <t>Мероприятие 3.04.</t>
    </r>
    <r>
      <rPr>
        <sz val="10"/>
        <color indexed="8"/>
        <rFont val="Times New Roman"/>
        <family val="1"/>
      </rPr>
      <t xml:space="preserve"> Проведение капитального и текущего ремонтов сооружений муниципальных образовательных организаций, реализующих программы дошкольного образования </t>
    </r>
  </si>
  <si>
    <r>
      <t xml:space="preserve">Мероприятие 3.05. </t>
    </r>
    <r>
      <rPr>
        <sz val="10"/>
        <color indexed="8"/>
        <rFont val="Times New Roman"/>
        <family val="1"/>
      </rPr>
      <t>Выполнение работ по ремонту электротехнических систем и систем вентиляции на объектах муниципальных образовательных организаций</t>
    </r>
  </si>
  <si>
    <r>
      <t xml:space="preserve">Мероприятие 3.06. </t>
    </r>
    <r>
      <rPr>
        <sz val="10"/>
        <color indexed="8"/>
        <rFont val="Times New Roman"/>
        <family val="1"/>
      </rPr>
      <t>Выполнение работ по ремонту и реконструкции сантехнических систем на объектах муниципальных образовательных организаций</t>
    </r>
  </si>
  <si>
    <r>
      <t>Мероприятие 3.07</t>
    </r>
    <r>
      <rPr>
        <sz val="10"/>
        <color indexed="8"/>
        <rFont val="Times New Roman"/>
        <family val="1"/>
      </rPr>
      <t>. Выполнение работ по комплексному ремонту помещений зданий муниципальных образовательных организаций</t>
    </r>
  </si>
  <si>
    <r>
      <t xml:space="preserve">Мероприятие 1.02. </t>
    </r>
    <r>
      <rPr>
        <sz val="10"/>
        <color indexed="8"/>
        <rFont val="Times New Roman"/>
        <family val="1"/>
      </rPr>
      <t>Обеспечение содержания зданий и сооружений муниципальных образовательных организаций</t>
    </r>
  </si>
  <si>
    <r>
      <t xml:space="preserve">Мероприятие 1.03. </t>
    </r>
    <r>
      <rPr>
        <sz val="10"/>
        <color indexed="8"/>
        <rFont val="Times New Roman"/>
        <family val="1"/>
      </rPr>
      <t>Обеспечение содержания отдельных зданий и сооружений муниципальных образовательных организаций,  в которых временно не оказываются муниципальные услуги</t>
    </r>
  </si>
  <si>
    <r>
      <t xml:space="preserve">Мероприятие 2.02. </t>
    </r>
    <r>
      <rPr>
        <sz val="10"/>
        <color indexed="8"/>
        <rFont val="Times New Roman"/>
        <family val="1"/>
      </rPr>
      <t>Проведение мероприятий, направленных на повышение уровня благоустройства территорий муниципальных образовательных организаций</t>
    </r>
  </si>
  <si>
    <r>
      <t>Показатель 2. Доля объектов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муниципальных образовательных организаций, в которых осуществляется передача сигнала о пожаре на пульт подразделения, ответственного за их противопожарную безопасность</t>
    </r>
  </si>
  <si>
    <r>
      <t xml:space="preserve">Мероприятие 3.02. </t>
    </r>
    <r>
      <rPr>
        <sz val="10"/>
        <color indexed="8"/>
        <rFont val="Times New Roman"/>
        <family val="1"/>
      </rPr>
      <t>Обеспечение дублирования сигнала о возникновении пожара на пульт подразделения пожарной охраны</t>
    </r>
  </si>
  <si>
    <r>
      <t xml:space="preserve">Мероприятие 3.03. </t>
    </r>
    <r>
      <rPr>
        <sz val="10"/>
        <color indexed="8"/>
        <rFont val="Times New Roman"/>
        <family val="1"/>
      </rPr>
      <t>Проведение мероприятий, направленных на обеспечение пожарной безопасности муниципальных образовательных организаций в соответствии с нормативами и требованиями правил пожарной безопасности</t>
    </r>
  </si>
  <si>
    <r>
      <t xml:space="preserve">Мероприятие 4.02. </t>
    </r>
    <r>
      <rPr>
        <sz val="10"/>
        <color indexed="8"/>
        <rFont val="Times New Roman"/>
        <family val="1"/>
      </rPr>
      <t>Проведение мероприятий, направленных на повышение защищенности территории и зданий муниципальных образовательных организаций</t>
    </r>
  </si>
  <si>
    <r>
      <t xml:space="preserve">Мероприятие 5.02. </t>
    </r>
    <r>
      <rPr>
        <sz val="10"/>
        <color indexed="8"/>
        <rFont val="Times New Roman"/>
        <family val="1"/>
      </rPr>
      <t>Проведение мероприятий, направленных на обеспечение безопасных условий и охраны труда в муниципальных образовательных организациях</t>
    </r>
  </si>
  <si>
    <r>
      <t xml:space="preserve">Мероприятие 1.02. </t>
    </r>
    <r>
      <rPr>
        <sz val="10"/>
        <color indexed="8"/>
        <rFont val="Times New Roman"/>
        <family val="1"/>
      </rPr>
      <t>Проведение мероприятий, направленных на обеспечение совместного обучения инвалидов и лиц, не имеющих нарушений в развитии</t>
    </r>
  </si>
  <si>
    <r>
      <t xml:space="preserve">Мероприятие 2.02. </t>
    </r>
    <r>
      <rPr>
        <sz val="10"/>
        <color indexed="8"/>
        <rFont val="Times New Roman"/>
        <family val="1"/>
      </rPr>
      <t>Проведение мероприятий, направленных на повышение квалификации и (или) переподготовки педагогических работников  по вопросам реализации инклюзивного образования</t>
    </r>
  </si>
  <si>
    <r>
      <t xml:space="preserve">Мероприятие 1.02. </t>
    </r>
    <r>
      <rPr>
        <sz val="10"/>
        <color indexed="8"/>
        <rFont val="Times New Roman"/>
        <family val="1"/>
      </rPr>
      <t>Проведение мероприятий, направленных на развитие инновационной деятельности в сфере образования Северодвинска</t>
    </r>
  </si>
  <si>
    <r>
      <t xml:space="preserve">Мероприятие 2.02. </t>
    </r>
    <r>
      <rPr>
        <sz val="10"/>
        <color indexed="8"/>
        <rFont val="Times New Roman"/>
        <family val="1"/>
      </rPr>
      <t>Проведение мероприятий, направленных на развитие информационной образовательной среды</t>
    </r>
  </si>
  <si>
    <r>
      <t xml:space="preserve">Мероприятие 3.02. </t>
    </r>
    <r>
      <rPr>
        <sz val="10"/>
        <color indexed="8"/>
        <rFont val="Times New Roman"/>
        <family val="1"/>
      </rPr>
      <t>Предоставление компенсации расходов на оплату жилых помещений, отопления и освещения отдельным категориям работников муниципальных образовательных организаций в сельской местности</t>
    </r>
  </si>
  <si>
    <r>
      <t>Мероприятие 3.03.</t>
    </r>
    <r>
      <rPr>
        <sz val="10"/>
        <color indexed="8"/>
        <rFont val="Times New Roman"/>
        <family val="1"/>
      </rPr>
      <t xml:space="preserve"> Компенсация расходов на оплату стоимости проезда и провоза багажа к месту использования отпуска и обратно для лиц, работающих в муниципальных организациях сферы образования, финансируемых из местного бюджета, и членов их семей</t>
    </r>
  </si>
  <si>
    <r>
      <t xml:space="preserve">Мероприятие 3.04. </t>
    </r>
    <r>
      <rPr>
        <sz val="10"/>
        <color indexed="8"/>
        <rFont val="Times New Roman"/>
        <family val="1"/>
      </rPr>
      <t>Проведение мероприятий, направленных на стимулирование творческой активности и профессионального развития педагогических работников</t>
    </r>
  </si>
  <si>
    <r>
      <t>Мероприятие 3.05.</t>
    </r>
    <r>
      <rPr>
        <sz val="10"/>
        <color indexed="8"/>
        <rFont val="Times New Roman"/>
        <family val="1"/>
      </rPr>
      <t>Предоставление доплаты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</t>
    </r>
  </si>
  <si>
    <r>
      <t xml:space="preserve">Мероприятие 4.02. </t>
    </r>
    <r>
      <rPr>
        <sz val="10"/>
        <color indexed="8"/>
        <rFont val="Times New Roman"/>
        <family val="1"/>
      </rPr>
      <t>Приобретение  оборудования  и расходных материалов для технического обеспечения деятельности по формированию системы независимой оценки качества образования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</si>
</sst>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\-#,##0.0\ "/>
    <numFmt numFmtId="175" formatCode="#,##0.000"/>
    <numFmt numFmtId="176" formatCode="#,##0.0000"/>
    <numFmt numFmtId="177" formatCode="_-* #,##0.0_р_._-;\-* #,##0.0_р_._-;_-* &quot;-&quot;?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#,##0.00_ ;[Red]\-#,##0.00\ "/>
    <numFmt numFmtId="192" formatCode="_-* #,##0.0\ _₽_-;\-* #,##0.0\ _₽_-;_-* &quot;-&quot;?\ _₽_-;_-@_-"/>
    <numFmt numFmtId="193" formatCode="#,##0_ ;[Red]\-#,##0\ "/>
    <numFmt numFmtId="194" formatCode="[$-FC19]d\ mmmm\ yyyy\ &quot;г.&quot;"/>
  </numFmts>
  <fonts count="5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32" borderId="0" xfId="0" applyFont="1" applyFill="1" applyAlignment="1">
      <alignment/>
    </xf>
    <xf numFmtId="172" fontId="2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3" fontId="2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172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vertical="top" wrapText="1"/>
    </xf>
    <xf numFmtId="0" fontId="2" fillId="32" borderId="0" xfId="0" applyFont="1" applyFill="1" applyAlignment="1">
      <alignment horizontal="left" vertical="center" wrapText="1"/>
    </xf>
    <xf numFmtId="0" fontId="7" fillId="32" borderId="0" xfId="0" applyFont="1" applyFill="1" applyAlignment="1">
      <alignment vertical="top" wrapText="1"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4" fontId="2" fillId="32" borderId="10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4" fontId="2" fillId="32" borderId="0" xfId="0" applyNumberFormat="1" applyFont="1" applyFill="1" applyAlignment="1">
      <alignment/>
    </xf>
    <xf numFmtId="0" fontId="2" fillId="32" borderId="0" xfId="0" applyFont="1" applyFill="1" applyAlignment="1">
      <alignment wrapText="1"/>
    </xf>
    <xf numFmtId="4" fontId="2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172" fontId="2" fillId="32" borderId="0" xfId="0" applyNumberFormat="1" applyFont="1" applyFill="1" applyBorder="1" applyAlignment="1">
      <alignment/>
    </xf>
    <xf numFmtId="172" fontId="9" fillId="32" borderId="0" xfId="0" applyNumberFormat="1" applyFont="1" applyFill="1" applyBorder="1" applyAlignment="1">
      <alignment/>
    </xf>
    <xf numFmtId="172" fontId="2" fillId="32" borderId="0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172" fontId="2" fillId="32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3" fontId="47" fillId="33" borderId="10" xfId="0" applyNumberFormat="1" applyFont="1" applyFill="1" applyBorder="1" applyAlignment="1">
      <alignment horizontal="center" vertical="center" wrapText="1"/>
    </xf>
    <xf numFmtId="1" fontId="47" fillId="33" borderId="10" xfId="0" applyNumberFormat="1" applyFont="1" applyFill="1" applyBorder="1" applyAlignment="1">
      <alignment horizontal="center" vertical="center" wrapText="1"/>
    </xf>
    <xf numFmtId="173" fontId="47" fillId="34" borderId="10" xfId="0" applyNumberFormat="1" applyFont="1" applyFill="1" applyBorder="1" applyAlignment="1">
      <alignment horizontal="center" vertical="center" wrapText="1"/>
    </xf>
    <xf numFmtId="172" fontId="48" fillId="33" borderId="10" xfId="0" applyNumberFormat="1" applyFont="1" applyFill="1" applyBorder="1" applyAlignment="1">
      <alignment horizontal="center" vertical="center" wrapText="1"/>
    </xf>
    <xf numFmtId="172" fontId="47" fillId="34" borderId="10" xfId="0" applyNumberFormat="1" applyFont="1" applyFill="1" applyBorder="1" applyAlignment="1">
      <alignment horizontal="center" vertical="center" wrapText="1"/>
    </xf>
    <xf numFmtId="173" fontId="47" fillId="33" borderId="10" xfId="0" applyNumberFormat="1" applyFont="1" applyFill="1" applyBorder="1" applyAlignment="1">
      <alignment horizontal="center" vertical="center" wrapText="1"/>
    </xf>
    <xf numFmtId="172" fontId="47" fillId="33" borderId="10" xfId="0" applyNumberFormat="1" applyFont="1" applyFill="1" applyBorder="1" applyAlignment="1">
      <alignment horizontal="center" vertical="center" wrapText="1"/>
    </xf>
    <xf numFmtId="172" fontId="47" fillId="35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172" fontId="48" fillId="36" borderId="10" xfId="0" applyNumberFormat="1" applyFont="1" applyFill="1" applyBorder="1" applyAlignment="1">
      <alignment horizontal="center" vertical="center" wrapText="1"/>
    </xf>
    <xf numFmtId="172" fontId="48" fillId="34" borderId="10" xfId="0" applyNumberFormat="1" applyFont="1" applyFill="1" applyBorder="1" applyAlignment="1">
      <alignment horizontal="center" vertical="center" wrapText="1"/>
    </xf>
    <xf numFmtId="0" fontId="48" fillId="32" borderId="12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left" vertical="center" wrapText="1"/>
    </xf>
    <xf numFmtId="0" fontId="47" fillId="32" borderId="10" xfId="0" applyFont="1" applyFill="1" applyBorder="1" applyAlignment="1">
      <alignment horizontal="center" vertical="center" wrapText="1"/>
    </xf>
    <xf numFmtId="172" fontId="48" fillId="37" borderId="10" xfId="0" applyNumberFormat="1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vertical="center" wrapText="1"/>
    </xf>
    <xf numFmtId="3" fontId="47" fillId="34" borderId="10" xfId="0" applyNumberFormat="1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center" vertical="center" wrapText="1"/>
    </xf>
    <xf numFmtId="0" fontId="48" fillId="32" borderId="0" xfId="0" applyFont="1" applyFill="1" applyBorder="1" applyAlignment="1">
      <alignment horizontal="center" vertical="center"/>
    </xf>
    <xf numFmtId="0" fontId="47" fillId="32" borderId="0" xfId="0" applyFont="1" applyFill="1" applyBorder="1" applyAlignment="1">
      <alignment horizontal="center" vertical="center"/>
    </xf>
    <xf numFmtId="0" fontId="47" fillId="32" borderId="0" xfId="0" applyFont="1" applyFill="1" applyBorder="1" applyAlignment="1">
      <alignment horizontal="left" vertical="center" wrapText="1"/>
    </xf>
    <xf numFmtId="0" fontId="47" fillId="32" borderId="0" xfId="0" applyFont="1" applyFill="1" applyBorder="1" applyAlignment="1">
      <alignment/>
    </xf>
    <xf numFmtId="0" fontId="47" fillId="32" borderId="0" xfId="0" applyFont="1" applyFill="1" applyBorder="1" applyAlignment="1">
      <alignment vertical="center" wrapText="1"/>
    </xf>
    <xf numFmtId="0" fontId="49" fillId="32" borderId="0" xfId="0" applyFont="1" applyFill="1" applyBorder="1" applyAlignment="1">
      <alignment vertical="center"/>
    </xf>
    <xf numFmtId="0" fontId="49" fillId="32" borderId="11" xfId="0" applyFont="1" applyFill="1" applyBorder="1" applyAlignment="1">
      <alignment vertical="center"/>
    </xf>
    <xf numFmtId="0" fontId="48" fillId="32" borderId="10" xfId="0" applyFont="1" applyFill="1" applyBorder="1" applyAlignment="1">
      <alignment horizontal="center" vertical="center" textRotation="90"/>
    </xf>
    <xf numFmtId="0" fontId="48" fillId="32" borderId="13" xfId="0" applyFont="1" applyFill="1" applyBorder="1" applyAlignment="1">
      <alignment horizontal="center" vertical="center" textRotation="90"/>
    </xf>
    <xf numFmtId="0" fontId="48" fillId="33" borderId="10" xfId="0" applyFont="1" applyFill="1" applyBorder="1" applyAlignment="1">
      <alignment horizontal="center" vertical="center" wrapText="1"/>
    </xf>
    <xf numFmtId="0" fontId="48" fillId="39" borderId="12" xfId="0" applyFont="1" applyFill="1" applyBorder="1" applyAlignment="1">
      <alignment horizontal="center" vertical="center" wrapText="1"/>
    </xf>
    <xf numFmtId="0" fontId="48" fillId="39" borderId="10" xfId="0" applyFont="1" applyFill="1" applyBorder="1" applyAlignment="1">
      <alignment horizontal="center" vertical="center" wrapText="1"/>
    </xf>
    <xf numFmtId="0" fontId="48" fillId="39" borderId="10" xfId="0" applyFont="1" applyFill="1" applyBorder="1" applyAlignment="1">
      <alignment horizontal="left" vertical="center" wrapText="1"/>
    </xf>
    <xf numFmtId="172" fontId="48" fillId="39" borderId="10" xfId="0" applyNumberFormat="1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8" fillId="37" borderId="14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left" vertical="center" wrapText="1"/>
    </xf>
    <xf numFmtId="172" fontId="47" fillId="32" borderId="10" xfId="0" applyNumberFormat="1" applyFont="1" applyFill="1" applyBorder="1" applyAlignment="1">
      <alignment horizontal="center" vertical="center" wrapText="1"/>
    </xf>
    <xf numFmtId="0" fontId="48" fillId="40" borderId="12" xfId="0" applyFont="1" applyFill="1" applyBorder="1" applyAlignment="1">
      <alignment horizontal="center" vertical="center" wrapText="1"/>
    </xf>
    <xf numFmtId="0" fontId="48" fillId="40" borderId="10" xfId="0" applyFont="1" applyFill="1" applyBorder="1" applyAlignment="1">
      <alignment horizontal="center" vertical="center" wrapText="1"/>
    </xf>
    <xf numFmtId="0" fontId="47" fillId="40" borderId="10" xfId="0" applyFont="1" applyFill="1" applyBorder="1" applyAlignment="1">
      <alignment horizontal="center" vertical="center" wrapText="1"/>
    </xf>
    <xf numFmtId="0" fontId="47" fillId="40" borderId="10" xfId="0" applyFont="1" applyFill="1" applyBorder="1" applyAlignment="1">
      <alignment horizontal="left" vertical="center" wrapText="1"/>
    </xf>
    <xf numFmtId="172" fontId="47" fillId="40" borderId="10" xfId="0" applyNumberFormat="1" applyFont="1" applyFill="1" applyBorder="1" applyAlignment="1">
      <alignment horizontal="center" vertical="center" wrapText="1"/>
    </xf>
    <xf numFmtId="0" fontId="48" fillId="40" borderId="10" xfId="0" applyFont="1" applyFill="1" applyBorder="1" applyAlignment="1">
      <alignment horizontal="left" vertical="center" wrapText="1"/>
    </xf>
    <xf numFmtId="172" fontId="48" fillId="40" borderId="10" xfId="0" applyNumberFormat="1" applyFont="1" applyFill="1" applyBorder="1" applyAlignment="1">
      <alignment horizontal="center" vertical="center" wrapText="1"/>
    </xf>
    <xf numFmtId="1" fontId="48" fillId="32" borderId="10" xfId="0" applyNumberFormat="1" applyFont="1" applyFill="1" applyBorder="1" applyAlignment="1">
      <alignment horizontal="center" vertical="center" wrapText="1"/>
    </xf>
    <xf numFmtId="0" fontId="48" fillId="40" borderId="14" xfId="0" applyFont="1" applyFill="1" applyBorder="1" applyAlignment="1">
      <alignment horizontal="center" vertical="center" wrapText="1"/>
    </xf>
    <xf numFmtId="0" fontId="48" fillId="40" borderId="10" xfId="0" applyFont="1" applyFill="1" applyBorder="1" applyAlignment="1">
      <alignment vertical="top" wrapText="1"/>
    </xf>
    <xf numFmtId="0" fontId="48" fillId="32" borderId="14" xfId="0" applyFont="1" applyFill="1" applyBorder="1" applyAlignment="1">
      <alignment horizontal="center" vertical="center" wrapText="1"/>
    </xf>
    <xf numFmtId="0" fontId="47" fillId="38" borderId="13" xfId="0" applyFont="1" applyFill="1" applyBorder="1" applyAlignment="1">
      <alignment vertical="center" wrapText="1"/>
    </xf>
    <xf numFmtId="0" fontId="48" fillId="37" borderId="12" xfId="0" applyFont="1" applyFill="1" applyBorder="1" applyAlignment="1">
      <alignment horizontal="center" vertical="center" wrapText="1"/>
    </xf>
    <xf numFmtId="0" fontId="47" fillId="32" borderId="15" xfId="0" applyFont="1" applyFill="1" applyBorder="1" applyAlignment="1">
      <alignment horizontal="center" vertical="center" wrapText="1"/>
    </xf>
    <xf numFmtId="0" fontId="47" fillId="32" borderId="15" xfId="0" applyFont="1" applyFill="1" applyBorder="1" applyAlignment="1">
      <alignment horizontal="left" vertical="center" wrapText="1"/>
    </xf>
    <xf numFmtId="3" fontId="47" fillId="32" borderId="10" xfId="0" applyNumberFormat="1" applyFont="1" applyFill="1" applyBorder="1" applyAlignment="1">
      <alignment horizontal="center" vertical="center" wrapText="1"/>
    </xf>
    <xf numFmtId="0" fontId="48" fillId="40" borderId="10" xfId="0" applyFont="1" applyFill="1" applyBorder="1" applyAlignment="1">
      <alignment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173" fontId="47" fillId="35" borderId="10" xfId="0" applyNumberFormat="1" applyFont="1" applyFill="1" applyBorder="1" applyAlignment="1">
      <alignment horizontal="center" vertical="center" wrapText="1"/>
    </xf>
    <xf numFmtId="0" fontId="47" fillId="32" borderId="10" xfId="0" applyNumberFormat="1" applyFont="1" applyFill="1" applyBorder="1" applyAlignment="1">
      <alignment horizontal="center" vertical="center" wrapText="1"/>
    </xf>
    <xf numFmtId="3" fontId="47" fillId="35" borderId="10" xfId="0" applyNumberFormat="1" applyFont="1" applyFill="1" applyBorder="1" applyAlignment="1">
      <alignment horizontal="center" vertical="center" wrapText="1"/>
    </xf>
    <xf numFmtId="172" fontId="48" fillId="32" borderId="10" xfId="0" applyNumberFormat="1" applyFont="1" applyFill="1" applyBorder="1" applyAlignment="1">
      <alignment horizontal="center" vertical="center" wrapText="1"/>
    </xf>
    <xf numFmtId="173" fontId="47" fillId="32" borderId="10" xfId="0" applyNumberFormat="1" applyFont="1" applyFill="1" applyBorder="1" applyAlignment="1">
      <alignment horizontal="center" vertical="center" wrapText="1"/>
    </xf>
    <xf numFmtId="3" fontId="47" fillId="32" borderId="10" xfId="53" applyNumberFormat="1" applyFont="1" applyFill="1" applyBorder="1" applyAlignment="1">
      <alignment horizontal="center" vertical="center" wrapText="1"/>
      <protection/>
    </xf>
    <xf numFmtId="0" fontId="47" fillId="32" borderId="10" xfId="53" applyFont="1" applyFill="1" applyBorder="1" applyAlignment="1">
      <alignment horizontal="center" vertical="center" wrapText="1"/>
      <protection/>
    </xf>
    <xf numFmtId="0" fontId="47" fillId="32" borderId="10" xfId="53" applyFont="1" applyFill="1" applyBorder="1" applyAlignment="1">
      <alignment horizontal="left" vertical="center" wrapText="1"/>
      <protection/>
    </xf>
    <xf numFmtId="172" fontId="47" fillId="32" borderId="10" xfId="53" applyNumberFormat="1" applyFont="1" applyFill="1" applyBorder="1" applyAlignment="1">
      <alignment horizontal="center" vertical="center" wrapText="1"/>
      <protection/>
    </xf>
    <xf numFmtId="172" fontId="47" fillId="34" borderId="10" xfId="53" applyNumberFormat="1" applyFont="1" applyFill="1" applyBorder="1" applyAlignment="1">
      <alignment horizontal="center" vertical="center" wrapText="1"/>
      <protection/>
    </xf>
    <xf numFmtId="0" fontId="47" fillId="32" borderId="10" xfId="53" applyFont="1" applyFill="1" applyBorder="1" applyAlignment="1">
      <alignment vertical="center" wrapText="1"/>
      <protection/>
    </xf>
    <xf numFmtId="1" fontId="47" fillId="32" borderId="10" xfId="0" applyNumberFormat="1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justify" vertical="center" wrapText="1"/>
    </xf>
    <xf numFmtId="1" fontId="47" fillId="32" borderId="10" xfId="0" applyNumberFormat="1" applyFont="1" applyFill="1" applyBorder="1" applyAlignment="1">
      <alignment horizontal="center" vertical="center"/>
    </xf>
    <xf numFmtId="0" fontId="47" fillId="32" borderId="10" xfId="0" applyNumberFormat="1" applyFont="1" applyFill="1" applyBorder="1" applyAlignment="1">
      <alignment horizontal="center" vertical="center"/>
    </xf>
    <xf numFmtId="0" fontId="48" fillId="37" borderId="10" xfId="0" applyNumberFormat="1" applyFont="1" applyFill="1" applyBorder="1" applyAlignment="1">
      <alignment horizontal="center" vertical="center" wrapText="1"/>
    </xf>
    <xf numFmtId="3" fontId="47" fillId="40" borderId="10" xfId="53" applyNumberFormat="1" applyFont="1" applyFill="1" applyBorder="1" applyAlignment="1">
      <alignment horizontal="center" vertical="center" wrapText="1"/>
      <protection/>
    </xf>
    <xf numFmtId="174" fontId="48" fillId="32" borderId="10" xfId="62" applyNumberFormat="1" applyFont="1" applyFill="1" applyBorder="1" applyAlignment="1">
      <alignment horizontal="center" vertical="center" wrapText="1"/>
    </xf>
    <xf numFmtId="174" fontId="48" fillId="32" borderId="10" xfId="62" applyNumberFormat="1" applyFont="1" applyFill="1" applyBorder="1" applyAlignment="1">
      <alignment horizontal="center" vertical="center"/>
    </xf>
    <xf numFmtId="0" fontId="48" fillId="32" borderId="10" xfId="0" applyNumberFormat="1" applyFont="1" applyFill="1" applyBorder="1" applyAlignment="1">
      <alignment horizontal="center" vertical="center" wrapText="1"/>
    </xf>
    <xf numFmtId="173" fontId="48" fillId="40" borderId="10" xfId="0" applyNumberFormat="1" applyFont="1" applyFill="1" applyBorder="1" applyAlignment="1">
      <alignment horizontal="center" vertical="center" wrapText="1"/>
    </xf>
    <xf numFmtId="3" fontId="47" fillId="34" borderId="10" xfId="53" applyNumberFormat="1" applyFont="1" applyFill="1" applyBorder="1" applyAlignment="1">
      <alignment horizontal="center" vertical="center" wrapText="1"/>
      <protection/>
    </xf>
    <xf numFmtId="3" fontId="47" fillId="32" borderId="10" xfId="0" applyNumberFormat="1" applyFont="1" applyFill="1" applyBorder="1" applyAlignment="1">
      <alignment horizontal="center" vertical="center"/>
    </xf>
    <xf numFmtId="172" fontId="47" fillId="32" borderId="10" xfId="0" applyNumberFormat="1" applyFont="1" applyFill="1" applyBorder="1" applyAlignment="1">
      <alignment horizontal="center" vertical="center"/>
    </xf>
    <xf numFmtId="0" fontId="48" fillId="32" borderId="10" xfId="0" applyNumberFormat="1" applyFont="1" applyFill="1" applyBorder="1" applyAlignment="1">
      <alignment horizontal="center" vertical="center"/>
    </xf>
    <xf numFmtId="172" fontId="48" fillId="32" borderId="10" xfId="62" applyNumberFormat="1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173" fontId="48" fillId="32" borderId="10" xfId="0" applyNumberFormat="1" applyFont="1" applyFill="1" applyBorder="1" applyAlignment="1">
      <alignment horizontal="center" vertical="center" wrapText="1"/>
    </xf>
    <xf numFmtId="0" fontId="48" fillId="38" borderId="12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vertical="center" wrapText="1"/>
    </xf>
    <xf numFmtId="3" fontId="47" fillId="38" borderId="10" xfId="0" applyNumberFormat="1" applyFont="1" applyFill="1" applyBorder="1" applyAlignment="1">
      <alignment horizontal="center" vertical="center" wrapText="1"/>
    </xf>
    <xf numFmtId="173" fontId="48" fillId="32" borderId="10" xfId="62" applyNumberFormat="1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horizontal="center" vertical="center" wrapText="1"/>
    </xf>
    <xf numFmtId="16" fontId="48" fillId="32" borderId="10" xfId="0" applyNumberFormat="1" applyFont="1" applyFill="1" applyBorder="1" applyAlignment="1">
      <alignment horizontal="center" vertical="center" wrapText="1"/>
    </xf>
    <xf numFmtId="0" fontId="48" fillId="32" borderId="16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 vertical="center"/>
    </xf>
    <xf numFmtId="1" fontId="48" fillId="34" borderId="17" xfId="0" applyNumberFormat="1" applyFont="1" applyFill="1" applyBorder="1" applyAlignment="1">
      <alignment horizontal="center" vertical="center" wrapText="1"/>
    </xf>
    <xf numFmtId="1" fontId="48" fillId="34" borderId="18" xfId="0" applyNumberFormat="1" applyFont="1" applyFill="1" applyBorder="1" applyAlignment="1">
      <alignment horizontal="center" vertical="center" wrapText="1"/>
    </xf>
    <xf numFmtId="0" fontId="49" fillId="32" borderId="0" xfId="0" applyFont="1" applyFill="1" applyBorder="1" applyAlignment="1">
      <alignment horizontal="left" vertical="top" wrapText="1"/>
    </xf>
    <xf numFmtId="0" fontId="50" fillId="32" borderId="0" xfId="0" applyFont="1" applyFill="1" applyBorder="1" applyAlignment="1">
      <alignment horizontal="center" vertical="center" wrapText="1"/>
    </xf>
    <xf numFmtId="0" fontId="48" fillId="32" borderId="19" xfId="0" applyFont="1" applyFill="1" applyBorder="1" applyAlignment="1">
      <alignment horizontal="center" vertical="center" wrapText="1"/>
    </xf>
    <xf numFmtId="0" fontId="48" fillId="32" borderId="20" xfId="0" applyFont="1" applyFill="1" applyBorder="1" applyAlignment="1">
      <alignment horizontal="center" vertical="center" wrapText="1"/>
    </xf>
    <xf numFmtId="0" fontId="48" fillId="32" borderId="21" xfId="0" applyFont="1" applyFill="1" applyBorder="1" applyAlignment="1">
      <alignment horizontal="center" vertical="center" wrapText="1"/>
    </xf>
    <xf numFmtId="0" fontId="48" fillId="32" borderId="22" xfId="0" applyFont="1" applyFill="1" applyBorder="1" applyAlignment="1">
      <alignment horizontal="center" vertical="center" wrapText="1"/>
    </xf>
    <xf numFmtId="0" fontId="48" fillId="32" borderId="0" xfId="0" applyFont="1" applyFill="1" applyBorder="1" applyAlignment="1">
      <alignment horizontal="center" vertical="center" wrapText="1"/>
    </xf>
    <xf numFmtId="0" fontId="48" fillId="32" borderId="23" xfId="0" applyFont="1" applyFill="1" applyBorder="1" applyAlignment="1">
      <alignment horizontal="center" vertical="center" wrapText="1"/>
    </xf>
    <xf numFmtId="0" fontId="48" fillId="32" borderId="21" xfId="0" applyFont="1" applyFill="1" applyBorder="1" applyAlignment="1">
      <alignment horizontal="center" vertical="center" textRotation="90" wrapText="1"/>
    </xf>
    <xf numFmtId="0" fontId="48" fillId="32" borderId="23" xfId="0" applyFont="1" applyFill="1" applyBorder="1" applyAlignment="1">
      <alignment horizontal="center" vertical="center" textRotation="90" wrapText="1"/>
    </xf>
    <xf numFmtId="0" fontId="48" fillId="32" borderId="24" xfId="0" applyFont="1" applyFill="1" applyBorder="1" applyAlignment="1">
      <alignment horizontal="center" vertical="center" wrapText="1"/>
    </xf>
    <xf numFmtId="0" fontId="48" fillId="32" borderId="25" xfId="0" applyFont="1" applyFill="1" applyBorder="1" applyAlignment="1">
      <alignment horizontal="center" vertical="center" wrapText="1"/>
    </xf>
    <xf numFmtId="0" fontId="48" fillId="32" borderId="15" xfId="0" applyFont="1" applyFill="1" applyBorder="1" applyAlignment="1">
      <alignment horizontal="center" vertical="center" wrapText="1"/>
    </xf>
    <xf numFmtId="0" fontId="48" fillId="32" borderId="26" xfId="0" applyFont="1" applyFill="1" applyBorder="1" applyAlignment="1">
      <alignment horizontal="center" vertical="center" wrapText="1"/>
    </xf>
    <xf numFmtId="0" fontId="48" fillId="32" borderId="27" xfId="0" applyFont="1" applyFill="1" applyBorder="1" applyAlignment="1">
      <alignment horizontal="center" vertical="center" wrapText="1"/>
    </xf>
    <xf numFmtId="1" fontId="48" fillId="34" borderId="24" xfId="0" applyNumberFormat="1" applyFont="1" applyFill="1" applyBorder="1" applyAlignment="1">
      <alignment horizontal="center" vertical="center" wrapText="1"/>
    </xf>
    <xf numFmtId="0" fontId="47" fillId="38" borderId="28" xfId="0" applyFont="1" applyFill="1" applyBorder="1" applyAlignment="1">
      <alignment horizontal="center" vertical="center" wrapText="1"/>
    </xf>
    <xf numFmtId="0" fontId="48" fillId="32" borderId="13" xfId="0" applyFont="1" applyFill="1" applyBorder="1" applyAlignment="1">
      <alignment horizontal="center" vertical="center" textRotation="90" wrapText="1"/>
    </xf>
    <xf numFmtId="0" fontId="48" fillId="32" borderId="13" xfId="0" applyFont="1" applyFill="1" applyBorder="1" applyAlignment="1">
      <alignment horizontal="center" vertical="center" textRotation="90"/>
    </xf>
    <xf numFmtId="1" fontId="48" fillId="34" borderId="28" xfId="0" applyNumberFormat="1" applyFont="1" applyFill="1" applyBorder="1" applyAlignment="1">
      <alignment horizontal="center" vertical="center" wrapText="1"/>
    </xf>
    <xf numFmtId="172" fontId="48" fillId="41" borderId="10" xfId="0" applyNumberFormat="1" applyFont="1" applyFill="1" applyBorder="1" applyAlignment="1">
      <alignment horizontal="center" vertical="center" wrapText="1"/>
    </xf>
    <xf numFmtId="172" fontId="47" fillId="42" borderId="10" xfId="0" applyNumberFormat="1" applyFont="1" applyFill="1" applyBorder="1" applyAlignment="1">
      <alignment horizontal="center" vertical="center" wrapText="1"/>
    </xf>
    <xf numFmtId="172" fontId="48" fillId="42" borderId="10" xfId="0" applyNumberFormat="1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vertical="center"/>
    </xf>
    <xf numFmtId="1" fontId="48" fillId="43" borderId="24" xfId="0" applyNumberFormat="1" applyFont="1" applyFill="1" applyBorder="1" applyAlignment="1">
      <alignment horizontal="center" vertical="center" wrapText="1"/>
    </xf>
    <xf numFmtId="0" fontId="48" fillId="43" borderId="13" xfId="0" applyFont="1" applyFill="1" applyBorder="1" applyAlignment="1">
      <alignment horizontal="center" vertical="center" wrapText="1"/>
    </xf>
    <xf numFmtId="1" fontId="48" fillId="43" borderId="25" xfId="0" applyNumberFormat="1" applyFont="1" applyFill="1" applyBorder="1" applyAlignment="1">
      <alignment horizontal="center" vertical="center" wrapText="1"/>
    </xf>
    <xf numFmtId="1" fontId="48" fillId="43" borderId="28" xfId="0" applyNumberFormat="1" applyFont="1" applyFill="1" applyBorder="1" applyAlignment="1">
      <alignment horizontal="center" vertical="center" wrapText="1"/>
    </xf>
    <xf numFmtId="0" fontId="48" fillId="43" borderId="29" xfId="0" applyFont="1" applyFill="1" applyBorder="1" applyAlignment="1">
      <alignment horizontal="center" vertical="center" wrapText="1"/>
    </xf>
    <xf numFmtId="0" fontId="48" fillId="43" borderId="10" xfId="0" applyFont="1" applyFill="1" applyBorder="1" applyAlignment="1">
      <alignment horizontal="center" vertical="center" wrapText="1"/>
    </xf>
    <xf numFmtId="172" fontId="48" fillId="43" borderId="10" xfId="0" applyNumberFormat="1" applyFont="1" applyFill="1" applyBorder="1" applyAlignment="1">
      <alignment horizontal="center" vertical="center" wrapText="1"/>
    </xf>
    <xf numFmtId="0" fontId="48" fillId="43" borderId="12" xfId="0" applyFont="1" applyFill="1" applyBorder="1" applyAlignment="1">
      <alignment horizontal="center" vertical="center" wrapText="1"/>
    </xf>
    <xf numFmtId="0" fontId="48" fillId="43" borderId="10" xfId="0" applyFont="1" applyFill="1" applyBorder="1" applyAlignment="1">
      <alignment horizontal="left" vertical="center" wrapText="1"/>
    </xf>
    <xf numFmtId="0" fontId="47" fillId="43" borderId="10" xfId="0" applyFont="1" applyFill="1" applyBorder="1" applyAlignment="1">
      <alignment horizontal="center" vertical="center" wrapText="1"/>
    </xf>
    <xf numFmtId="0" fontId="51" fillId="43" borderId="10" xfId="0" applyFont="1" applyFill="1" applyBorder="1" applyAlignment="1">
      <alignment horizontal="left" vertical="center" wrapText="1"/>
    </xf>
    <xf numFmtId="0" fontId="47" fillId="43" borderId="10" xfId="0" applyFont="1" applyFill="1" applyBorder="1" applyAlignment="1">
      <alignment horizontal="left" vertical="center" wrapText="1"/>
    </xf>
    <xf numFmtId="172" fontId="47" fillId="43" borderId="10" xfId="0" applyNumberFormat="1" applyFont="1" applyFill="1" applyBorder="1" applyAlignment="1">
      <alignment horizontal="center" vertical="center" wrapText="1"/>
    </xf>
    <xf numFmtId="173" fontId="47" fillId="43" borderId="10" xfId="0" applyNumberFormat="1" applyFont="1" applyFill="1" applyBorder="1" applyAlignment="1">
      <alignment horizontal="center" vertical="center" wrapText="1"/>
    </xf>
    <xf numFmtId="0" fontId="47" fillId="43" borderId="10" xfId="0" applyFont="1" applyFill="1" applyBorder="1" applyAlignment="1">
      <alignment vertical="center" wrapText="1"/>
    </xf>
    <xf numFmtId="3" fontId="47" fillId="43" borderId="10" xfId="0" applyNumberFormat="1" applyFont="1" applyFill="1" applyBorder="1" applyAlignment="1">
      <alignment horizontal="center" vertical="center" wrapText="1"/>
    </xf>
    <xf numFmtId="16" fontId="48" fillId="43" borderId="10" xfId="0" applyNumberFormat="1" applyFont="1" applyFill="1" applyBorder="1" applyAlignment="1">
      <alignment horizontal="center" vertical="center" wrapText="1"/>
    </xf>
    <xf numFmtId="0" fontId="47" fillId="43" borderId="10" xfId="0" applyNumberFormat="1" applyFont="1" applyFill="1" applyBorder="1" applyAlignment="1">
      <alignment horizontal="center" vertical="center" wrapText="1"/>
    </xf>
    <xf numFmtId="1" fontId="47" fillId="43" borderId="10" xfId="0" applyNumberFormat="1" applyFont="1" applyFill="1" applyBorder="1" applyAlignment="1">
      <alignment horizontal="center" vertical="center" wrapText="1"/>
    </xf>
    <xf numFmtId="193" fontId="47" fillId="43" borderId="10" xfId="0" applyNumberFormat="1" applyFont="1" applyFill="1" applyBorder="1" applyAlignment="1">
      <alignment horizontal="center" vertical="center" wrapText="1"/>
    </xf>
    <xf numFmtId="0" fontId="48" fillId="43" borderId="10" xfId="0" applyNumberFormat="1" applyFont="1" applyFill="1" applyBorder="1" applyAlignment="1">
      <alignment horizontal="center" vertical="center" wrapText="1"/>
    </xf>
    <xf numFmtId="172" fontId="48" fillId="35" borderId="10" xfId="0" applyNumberFormat="1" applyFont="1" applyFill="1" applyBorder="1" applyAlignment="1">
      <alignment horizontal="center" vertical="center" wrapText="1"/>
    </xf>
    <xf numFmtId="3" fontId="47" fillId="35" borderId="10" xfId="53" applyNumberFormat="1" applyFont="1" applyFill="1" applyBorder="1" applyAlignment="1">
      <alignment horizontal="center" vertical="center" wrapText="1"/>
      <protection/>
    </xf>
    <xf numFmtId="1" fontId="47" fillId="35" borderId="10" xfId="0" applyNumberFormat="1" applyFont="1" applyFill="1" applyBorder="1" applyAlignment="1">
      <alignment horizontal="center" vertical="center" wrapText="1"/>
    </xf>
    <xf numFmtId="1" fontId="47" fillId="35" borderId="10" xfId="0" applyNumberFormat="1" applyFont="1" applyFill="1" applyBorder="1" applyAlignment="1">
      <alignment horizontal="center" vertical="center"/>
    </xf>
    <xf numFmtId="172" fontId="47" fillId="43" borderId="10" xfId="53" applyNumberFormat="1" applyFont="1" applyFill="1" applyBorder="1" applyAlignment="1">
      <alignment horizontal="center" vertical="center" wrapText="1"/>
      <protection/>
    </xf>
    <xf numFmtId="0" fontId="47" fillId="43" borderId="10" xfId="53" applyFont="1" applyFill="1" applyBorder="1" applyAlignment="1">
      <alignment horizontal="center" vertical="center" wrapText="1"/>
      <protection/>
    </xf>
    <xf numFmtId="3" fontId="47" fillId="35" borderId="10" xfId="0" applyNumberFormat="1" applyFont="1" applyFill="1" applyBorder="1" applyAlignment="1">
      <alignment horizontal="center" vertical="center"/>
    </xf>
    <xf numFmtId="173" fontId="47" fillId="35" borderId="10" xfId="0" applyNumberFormat="1" applyFont="1" applyFill="1" applyBorder="1" applyAlignment="1">
      <alignment horizontal="center" vertical="center"/>
    </xf>
    <xf numFmtId="172" fontId="47" fillId="35" borderId="10" xfId="0" applyNumberFormat="1" applyFont="1" applyFill="1" applyBorder="1" applyAlignment="1">
      <alignment horizontal="center" vertical="center"/>
    </xf>
    <xf numFmtId="174" fontId="48" fillId="43" borderId="10" xfId="62" applyNumberFormat="1" applyFont="1" applyFill="1" applyBorder="1" applyAlignment="1">
      <alignment horizontal="center" vertical="center" wrapText="1"/>
    </xf>
    <xf numFmtId="172" fontId="48" fillId="43" borderId="10" xfId="62" applyNumberFormat="1" applyFont="1" applyFill="1" applyBorder="1" applyAlignment="1">
      <alignment horizontal="center" vertical="center" wrapText="1"/>
    </xf>
    <xf numFmtId="172" fontId="2" fillId="43" borderId="0" xfId="0" applyNumberFormat="1" applyFont="1" applyFill="1" applyBorder="1" applyAlignment="1">
      <alignment/>
    </xf>
    <xf numFmtId="0" fontId="2" fillId="43" borderId="0" xfId="0" applyFont="1" applyFill="1" applyBorder="1" applyAlignment="1">
      <alignment/>
    </xf>
    <xf numFmtId="0" fontId="2" fillId="43" borderId="0" xfId="0" applyFont="1" applyFill="1" applyAlignment="1">
      <alignment/>
    </xf>
    <xf numFmtId="174" fontId="48" fillId="35" borderId="10" xfId="62" applyNumberFormat="1" applyFont="1" applyFill="1" applyBorder="1" applyAlignment="1">
      <alignment horizontal="center" vertical="center" wrapText="1"/>
    </xf>
    <xf numFmtId="172" fontId="48" fillId="35" borderId="10" xfId="0" applyNumberFormat="1" applyFont="1" applyFill="1" applyBorder="1" applyAlignment="1">
      <alignment horizontal="center" vertical="center"/>
    </xf>
    <xf numFmtId="173" fontId="48" fillId="35" borderId="10" xfId="62" applyNumberFormat="1" applyFont="1" applyFill="1" applyBorder="1" applyAlignment="1">
      <alignment horizontal="center" vertical="center" wrapText="1"/>
    </xf>
    <xf numFmtId="0" fontId="47" fillId="35" borderId="10" xfId="0" applyNumberFormat="1" applyFont="1" applyFill="1" applyBorder="1" applyAlignment="1">
      <alignment horizontal="center" vertical="center" wrapText="1"/>
    </xf>
    <xf numFmtId="172" fontId="52" fillId="35" borderId="10" xfId="0" applyNumberFormat="1" applyFont="1" applyFill="1" applyBorder="1" applyAlignment="1">
      <alignment horizontal="center" vertical="center"/>
    </xf>
    <xf numFmtId="172" fontId="48" fillId="35" borderId="10" xfId="62" applyNumberFormat="1" applyFont="1" applyFill="1" applyBorder="1" applyAlignment="1">
      <alignment horizontal="center" vertical="center" wrapText="1"/>
    </xf>
    <xf numFmtId="172" fontId="2" fillId="35" borderId="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4902"/>
  <sheetViews>
    <sheetView tabSelected="1" zoomScale="80" zoomScaleNormal="80" zoomScaleSheetLayoutView="100" zoomScalePageLayoutView="20" workbookViewId="0" topLeftCell="A1">
      <pane ySplit="7" topLeftCell="A499" activePane="bottomLeft" state="frozen"/>
      <selection pane="topLeft" activeCell="A1" sqref="A1"/>
      <selection pane="bottomLeft" activeCell="A1" sqref="A1:Q506"/>
    </sheetView>
  </sheetViews>
  <sheetFormatPr defaultColWidth="9.33203125" defaultRowHeight="12.75"/>
  <cols>
    <col min="1" max="2" width="4.33203125" style="1" customWidth="1"/>
    <col min="3" max="6" width="4.5" style="1" customWidth="1"/>
    <col min="7" max="7" width="6.33203125" style="1" customWidth="1"/>
    <col min="8" max="8" width="48.16015625" style="1" customWidth="1"/>
    <col min="9" max="12" width="16.33203125" style="1" customWidth="1"/>
    <col min="13" max="13" width="18" style="198" customWidth="1"/>
    <col min="14" max="14" width="15.66015625" style="198" customWidth="1"/>
    <col min="15" max="15" width="15.33203125" style="198" customWidth="1"/>
    <col min="16" max="16" width="15" style="1" customWidth="1"/>
    <col min="17" max="17" width="14.66015625" style="14" customWidth="1"/>
    <col min="18" max="18" width="14.16015625" style="22" bestFit="1" customWidth="1"/>
    <col min="19" max="19" width="14.16015625" style="22" customWidth="1"/>
    <col min="20" max="20" width="15.33203125" style="22" customWidth="1"/>
    <col min="21" max="21" width="9.33203125" style="22" customWidth="1"/>
    <col min="22" max="22" width="9.33203125" style="1" customWidth="1"/>
    <col min="23" max="23" width="14.33203125" style="1" customWidth="1"/>
    <col min="24" max="24" width="14.83203125" style="1" customWidth="1"/>
    <col min="25" max="25" width="14.16015625" style="1" customWidth="1"/>
    <col min="26" max="26" width="12.33203125" style="1" customWidth="1"/>
    <col min="27" max="16384" width="9.33203125" style="1" customWidth="1"/>
  </cols>
  <sheetData>
    <row r="1" spans="1:17" ht="78.75" customHeight="1">
      <c r="A1" s="52"/>
      <c r="B1" s="52"/>
      <c r="C1" s="52"/>
      <c r="D1" s="52"/>
      <c r="E1" s="52"/>
      <c r="F1" s="52"/>
      <c r="G1" s="53"/>
      <c r="H1" s="54"/>
      <c r="I1" s="55"/>
      <c r="J1" s="56"/>
      <c r="K1" s="56"/>
      <c r="L1" s="56"/>
      <c r="M1" s="131" t="s">
        <v>159</v>
      </c>
      <c r="N1" s="131"/>
      <c r="O1" s="131"/>
      <c r="P1" s="131"/>
      <c r="Q1" s="131"/>
    </row>
    <row r="2" spans="1:17" ht="36" customHeight="1">
      <c r="A2" s="132" t="s">
        <v>238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29.25" customHeight="1">
      <c r="A3" s="57" t="s">
        <v>364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154"/>
      <c r="N3" s="154"/>
      <c r="O3" s="154"/>
      <c r="P3" s="57"/>
      <c r="Q3" s="58"/>
    </row>
    <row r="4" spans="1:17" ht="22.5" customHeight="1">
      <c r="A4" s="133" t="s">
        <v>3</v>
      </c>
      <c r="B4" s="134"/>
      <c r="C4" s="134"/>
      <c r="D4" s="134"/>
      <c r="E4" s="134"/>
      <c r="F4" s="135"/>
      <c r="G4" s="139" t="s">
        <v>4</v>
      </c>
      <c r="H4" s="141" t="s">
        <v>5</v>
      </c>
      <c r="I4" s="143" t="s">
        <v>6</v>
      </c>
      <c r="J4" s="127" t="s">
        <v>349</v>
      </c>
      <c r="K4" s="127"/>
      <c r="L4" s="127"/>
      <c r="M4" s="127"/>
      <c r="N4" s="127"/>
      <c r="O4" s="127"/>
      <c r="P4" s="144"/>
      <c r="Q4" s="145"/>
    </row>
    <row r="5" spans="1:17" ht="42.75" customHeight="1">
      <c r="A5" s="136"/>
      <c r="B5" s="137"/>
      <c r="C5" s="137"/>
      <c r="D5" s="137"/>
      <c r="E5" s="137"/>
      <c r="F5" s="138"/>
      <c r="G5" s="140"/>
      <c r="H5" s="142"/>
      <c r="I5" s="143"/>
      <c r="J5" s="155">
        <v>2016</v>
      </c>
      <c r="K5" s="155">
        <v>2017</v>
      </c>
      <c r="L5" s="155">
        <v>2018</v>
      </c>
      <c r="M5" s="146" t="s">
        <v>253</v>
      </c>
      <c r="N5" s="146" t="s">
        <v>254</v>
      </c>
      <c r="O5" s="129" t="s">
        <v>255</v>
      </c>
      <c r="P5" s="156" t="s">
        <v>312</v>
      </c>
      <c r="Q5" s="156" t="s">
        <v>7</v>
      </c>
    </row>
    <row r="6" spans="1:17" ht="115.5" customHeight="1">
      <c r="A6" s="59" t="s">
        <v>8</v>
      </c>
      <c r="B6" s="60" t="s">
        <v>9</v>
      </c>
      <c r="C6" s="60" t="s">
        <v>10</v>
      </c>
      <c r="D6" s="60" t="s">
        <v>11</v>
      </c>
      <c r="E6" s="148" t="s">
        <v>12</v>
      </c>
      <c r="F6" s="149"/>
      <c r="G6" s="140"/>
      <c r="H6" s="142"/>
      <c r="I6" s="141"/>
      <c r="J6" s="157"/>
      <c r="K6" s="157"/>
      <c r="L6" s="158"/>
      <c r="M6" s="147"/>
      <c r="N6" s="150"/>
      <c r="O6" s="130"/>
      <c r="P6" s="159"/>
      <c r="Q6" s="159"/>
    </row>
    <row r="7" spans="1:24" ht="12.75" customHeight="1">
      <c r="A7" s="44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160">
        <v>10</v>
      </c>
      <c r="K7" s="160">
        <v>11</v>
      </c>
      <c r="L7" s="160">
        <v>12</v>
      </c>
      <c r="M7" s="61">
        <v>13</v>
      </c>
      <c r="N7" s="61">
        <v>14</v>
      </c>
      <c r="O7" s="61">
        <v>15</v>
      </c>
      <c r="P7" s="160">
        <v>16</v>
      </c>
      <c r="Q7" s="160">
        <v>17</v>
      </c>
      <c r="R7" s="23"/>
      <c r="S7" s="23"/>
      <c r="T7" s="23"/>
      <c r="X7" s="16"/>
    </row>
    <row r="8" spans="1:25" ht="38.25">
      <c r="A8" s="62" t="s">
        <v>14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/>
      <c r="H8" s="64" t="s">
        <v>271</v>
      </c>
      <c r="I8" s="63" t="s">
        <v>15</v>
      </c>
      <c r="J8" s="65">
        <f>J9+J10+J11</f>
        <v>3145107.8</v>
      </c>
      <c r="K8" s="65">
        <f>K9+K10+K11</f>
        <v>3319816.2</v>
      </c>
      <c r="L8" s="65">
        <f>L9+L10+L11</f>
        <v>3845529.9</v>
      </c>
      <c r="M8" s="151">
        <v>4152980.7</v>
      </c>
      <c r="N8" s="151">
        <v>4034380.8</v>
      </c>
      <c r="O8" s="151">
        <v>4228991.6</v>
      </c>
      <c r="P8" s="65">
        <f>J8+K8+L8+M8+N8+O8</f>
        <v>22726807</v>
      </c>
      <c r="Q8" s="63">
        <v>2021</v>
      </c>
      <c r="R8" s="24"/>
      <c r="S8" s="24"/>
      <c r="T8" s="24"/>
      <c r="W8" s="15"/>
      <c r="X8" s="15"/>
      <c r="Y8" s="15"/>
    </row>
    <row r="9" spans="1:25" ht="12.75">
      <c r="A9" s="44" t="s">
        <v>14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  <c r="G9" s="45">
        <v>3</v>
      </c>
      <c r="H9" s="66" t="s">
        <v>16</v>
      </c>
      <c r="I9" s="45" t="s">
        <v>15</v>
      </c>
      <c r="J9" s="161">
        <f>J22+J230+J319+J399+J427+J494</f>
        <v>1105715.3</v>
      </c>
      <c r="K9" s="161">
        <f>K22+K230+K319+K399+K427+K494</f>
        <v>1215699.3</v>
      </c>
      <c r="L9" s="161">
        <f>L22+L230+L319+L399+L427+L494</f>
        <v>1390742.1</v>
      </c>
      <c r="M9" s="36">
        <v>1590684.4</v>
      </c>
      <c r="N9" s="36">
        <v>1403135.1</v>
      </c>
      <c r="O9" s="36">
        <v>1413073.3</v>
      </c>
      <c r="P9" s="161">
        <f>J9+K9+L9+M9+N9+O9</f>
        <v>8119049.5</v>
      </c>
      <c r="Q9" s="160">
        <v>2021</v>
      </c>
      <c r="R9" s="24"/>
      <c r="S9" s="24"/>
      <c r="T9" s="24"/>
      <c r="W9" s="15"/>
      <c r="X9" s="15"/>
      <c r="Y9" s="15"/>
    </row>
    <row r="10" spans="1:25" ht="12.75">
      <c r="A10" s="162" t="s">
        <v>14</v>
      </c>
      <c r="B10" s="160">
        <v>0</v>
      </c>
      <c r="C10" s="160">
        <v>0</v>
      </c>
      <c r="D10" s="160">
        <v>0</v>
      </c>
      <c r="E10" s="160">
        <v>0</v>
      </c>
      <c r="F10" s="160">
        <v>0</v>
      </c>
      <c r="G10" s="160">
        <v>2</v>
      </c>
      <c r="H10" s="163" t="s">
        <v>17</v>
      </c>
      <c r="I10" s="160" t="s">
        <v>15</v>
      </c>
      <c r="J10" s="161">
        <f>J23+J231+J320+J400+J428</f>
        <v>2034080</v>
      </c>
      <c r="K10" s="161">
        <f>K23+K231+K320+K400+K428</f>
        <v>2101798.1</v>
      </c>
      <c r="L10" s="161">
        <f>L23+L231+L320+L400+L428+L495</f>
        <v>2454787.8</v>
      </c>
      <c r="M10" s="36">
        <v>2562296.3</v>
      </c>
      <c r="N10" s="36">
        <v>2631245.7</v>
      </c>
      <c r="O10" s="36">
        <v>2815918.3</v>
      </c>
      <c r="P10" s="161">
        <f>J10+K10+L10+M10+N10+O10</f>
        <v>14600126.2</v>
      </c>
      <c r="Q10" s="160">
        <v>2021</v>
      </c>
      <c r="R10" s="24"/>
      <c r="S10" s="24"/>
      <c r="T10" s="24"/>
      <c r="W10" s="15"/>
      <c r="X10" s="15"/>
      <c r="Y10" s="15"/>
    </row>
    <row r="11" spans="1:20" ht="12.75">
      <c r="A11" s="162" t="s">
        <v>14</v>
      </c>
      <c r="B11" s="160">
        <v>0</v>
      </c>
      <c r="C11" s="160">
        <v>0</v>
      </c>
      <c r="D11" s="160">
        <v>0</v>
      </c>
      <c r="E11" s="160">
        <v>0</v>
      </c>
      <c r="F11" s="160">
        <v>0</v>
      </c>
      <c r="G11" s="160">
        <v>1</v>
      </c>
      <c r="H11" s="163" t="s">
        <v>18</v>
      </c>
      <c r="I11" s="160" t="s">
        <v>15</v>
      </c>
      <c r="J11" s="161">
        <f>J232+J401</f>
        <v>5312.5</v>
      </c>
      <c r="K11" s="161">
        <f>K401</f>
        <v>2318.8</v>
      </c>
      <c r="L11" s="161">
        <f>L401</f>
        <v>0</v>
      </c>
      <c r="M11" s="36"/>
      <c r="N11" s="36"/>
      <c r="O11" s="36"/>
      <c r="P11" s="161">
        <f>J11+K11+L11+M11+N11+O11</f>
        <v>7631.3</v>
      </c>
      <c r="Q11" s="160">
        <v>2017</v>
      </c>
      <c r="R11" s="24"/>
      <c r="S11" s="24"/>
      <c r="T11" s="24"/>
    </row>
    <row r="12" spans="1:24" ht="51">
      <c r="A12" s="162" t="s">
        <v>14</v>
      </c>
      <c r="B12" s="160">
        <v>1</v>
      </c>
      <c r="C12" s="160">
        <v>0</v>
      </c>
      <c r="D12" s="160">
        <v>0</v>
      </c>
      <c r="E12" s="160">
        <v>0</v>
      </c>
      <c r="F12" s="160">
        <v>0</v>
      </c>
      <c r="G12" s="164"/>
      <c r="H12" s="165" t="s">
        <v>285</v>
      </c>
      <c r="I12" s="164"/>
      <c r="J12" s="164" t="s">
        <v>13</v>
      </c>
      <c r="K12" s="164"/>
      <c r="L12" s="164"/>
      <c r="M12" s="67"/>
      <c r="N12" s="67"/>
      <c r="O12" s="67"/>
      <c r="P12" s="164"/>
      <c r="Q12" s="164" t="s">
        <v>13</v>
      </c>
      <c r="R12" s="24"/>
      <c r="X12" s="16"/>
    </row>
    <row r="13" spans="1:25" ht="38.25">
      <c r="A13" s="162" t="s">
        <v>14</v>
      </c>
      <c r="B13" s="160">
        <v>1</v>
      </c>
      <c r="C13" s="160">
        <v>0</v>
      </c>
      <c r="D13" s="160">
        <v>0</v>
      </c>
      <c r="E13" s="160">
        <v>0</v>
      </c>
      <c r="F13" s="160">
        <v>0</v>
      </c>
      <c r="G13" s="164"/>
      <c r="H13" s="166" t="s">
        <v>19</v>
      </c>
      <c r="I13" s="164" t="s">
        <v>20</v>
      </c>
      <c r="J13" s="167">
        <v>100</v>
      </c>
      <c r="K13" s="167">
        <v>100</v>
      </c>
      <c r="L13" s="167">
        <v>100</v>
      </c>
      <c r="M13" s="39">
        <v>100</v>
      </c>
      <c r="N13" s="39">
        <v>100</v>
      </c>
      <c r="O13" s="39">
        <v>100</v>
      </c>
      <c r="P13" s="167">
        <v>100</v>
      </c>
      <c r="Q13" s="164">
        <v>2021</v>
      </c>
      <c r="R13" s="24"/>
      <c r="W13" s="15"/>
      <c r="X13" s="15"/>
      <c r="Y13" s="15"/>
    </row>
    <row r="14" spans="1:25" ht="25.5">
      <c r="A14" s="162" t="s">
        <v>14</v>
      </c>
      <c r="B14" s="160">
        <v>1</v>
      </c>
      <c r="C14" s="160">
        <v>0</v>
      </c>
      <c r="D14" s="160">
        <v>0</v>
      </c>
      <c r="E14" s="160">
        <v>0</v>
      </c>
      <c r="F14" s="160">
        <v>0</v>
      </c>
      <c r="G14" s="164"/>
      <c r="H14" s="166" t="s">
        <v>21</v>
      </c>
      <c r="I14" s="164" t="s">
        <v>20</v>
      </c>
      <c r="J14" s="164">
        <v>93.6</v>
      </c>
      <c r="K14" s="164">
        <v>96.6</v>
      </c>
      <c r="L14" s="167">
        <v>99.1</v>
      </c>
      <c r="M14" s="39">
        <v>98</v>
      </c>
      <c r="N14" s="40">
        <v>98.2</v>
      </c>
      <c r="O14" s="68">
        <v>99.1</v>
      </c>
      <c r="P14" s="167">
        <f>(J14+K14+L14+M14+N14+O14)/6</f>
        <v>97.4</v>
      </c>
      <c r="Q14" s="164">
        <v>2021</v>
      </c>
      <c r="R14" s="24"/>
      <c r="W14" s="17"/>
      <c r="X14" s="19"/>
      <c r="Y14" s="17"/>
    </row>
    <row r="15" spans="1:25" ht="51">
      <c r="A15" s="162" t="s">
        <v>14</v>
      </c>
      <c r="B15" s="160">
        <v>1</v>
      </c>
      <c r="C15" s="160">
        <v>0</v>
      </c>
      <c r="D15" s="160">
        <v>0</v>
      </c>
      <c r="E15" s="160">
        <v>0</v>
      </c>
      <c r="F15" s="160">
        <v>0</v>
      </c>
      <c r="G15" s="164"/>
      <c r="H15" s="166" t="s">
        <v>31</v>
      </c>
      <c r="I15" s="164" t="s">
        <v>20</v>
      </c>
      <c r="J15" s="167">
        <v>65</v>
      </c>
      <c r="K15" s="167">
        <v>68.6</v>
      </c>
      <c r="L15" s="167">
        <v>70</v>
      </c>
      <c r="M15" s="39">
        <v>72</v>
      </c>
      <c r="N15" s="39">
        <v>74</v>
      </c>
      <c r="O15" s="39">
        <v>74</v>
      </c>
      <c r="P15" s="167">
        <f>SUM(J15:O15)/6</f>
        <v>70.6</v>
      </c>
      <c r="Q15" s="164">
        <v>2021</v>
      </c>
      <c r="R15" s="24"/>
      <c r="W15" s="15"/>
      <c r="X15" s="15"/>
      <c r="Y15" s="15"/>
    </row>
    <row r="16" spans="1:18" ht="63.75">
      <c r="A16" s="162" t="s">
        <v>14</v>
      </c>
      <c r="B16" s="160">
        <v>1</v>
      </c>
      <c r="C16" s="160">
        <v>0</v>
      </c>
      <c r="D16" s="160">
        <v>0</v>
      </c>
      <c r="E16" s="160">
        <v>0</v>
      </c>
      <c r="F16" s="160">
        <v>0</v>
      </c>
      <c r="G16" s="164"/>
      <c r="H16" s="166" t="s">
        <v>32</v>
      </c>
      <c r="I16" s="164" t="s">
        <v>20</v>
      </c>
      <c r="J16" s="167">
        <v>95</v>
      </c>
      <c r="K16" s="167">
        <v>96</v>
      </c>
      <c r="L16" s="167">
        <v>97</v>
      </c>
      <c r="M16" s="39">
        <v>97</v>
      </c>
      <c r="N16" s="39">
        <v>98.3</v>
      </c>
      <c r="O16" s="39">
        <v>99</v>
      </c>
      <c r="P16" s="167">
        <f>SUM(J16:O16)/6</f>
        <v>97.1</v>
      </c>
      <c r="Q16" s="164">
        <v>2021</v>
      </c>
      <c r="R16" s="24"/>
    </row>
    <row r="17" spans="1:18" ht="76.5">
      <c r="A17" s="162" t="s">
        <v>14</v>
      </c>
      <c r="B17" s="160">
        <v>1</v>
      </c>
      <c r="C17" s="160">
        <v>0</v>
      </c>
      <c r="D17" s="160">
        <v>0</v>
      </c>
      <c r="E17" s="160">
        <v>0</v>
      </c>
      <c r="F17" s="160">
        <v>0</v>
      </c>
      <c r="G17" s="164"/>
      <c r="H17" s="166" t="s">
        <v>230</v>
      </c>
      <c r="I17" s="164" t="s">
        <v>20</v>
      </c>
      <c r="J17" s="168">
        <v>31</v>
      </c>
      <c r="K17" s="168">
        <v>32.1</v>
      </c>
      <c r="L17" s="168">
        <v>28.4</v>
      </c>
      <c r="M17" s="35">
        <v>28.8</v>
      </c>
      <c r="N17" s="35">
        <v>28.8</v>
      </c>
      <c r="O17" s="35">
        <v>28.8</v>
      </c>
      <c r="P17" s="168">
        <f>SUM(J17:O17)/6</f>
        <v>29.7</v>
      </c>
      <c r="Q17" s="164">
        <v>2021</v>
      </c>
      <c r="R17" s="24"/>
    </row>
    <row r="18" spans="1:24" ht="91.5" customHeight="1">
      <c r="A18" s="162" t="s">
        <v>14</v>
      </c>
      <c r="B18" s="160">
        <v>1</v>
      </c>
      <c r="C18" s="160">
        <v>0</v>
      </c>
      <c r="D18" s="160">
        <v>0</v>
      </c>
      <c r="E18" s="160">
        <v>0</v>
      </c>
      <c r="F18" s="160">
        <v>0</v>
      </c>
      <c r="G18" s="164"/>
      <c r="H18" s="166" t="s">
        <v>33</v>
      </c>
      <c r="I18" s="164" t="s">
        <v>20</v>
      </c>
      <c r="J18" s="167">
        <v>99</v>
      </c>
      <c r="K18" s="167">
        <v>99</v>
      </c>
      <c r="L18" s="167">
        <v>100</v>
      </c>
      <c r="M18" s="39">
        <v>100</v>
      </c>
      <c r="N18" s="39">
        <v>100</v>
      </c>
      <c r="O18" s="39">
        <v>100</v>
      </c>
      <c r="P18" s="167">
        <f>SUM(J18:O18)/6</f>
        <v>99.7</v>
      </c>
      <c r="Q18" s="164">
        <v>2021</v>
      </c>
      <c r="R18" s="24"/>
      <c r="X18" s="17"/>
    </row>
    <row r="19" spans="1:18" ht="63.75">
      <c r="A19" s="162" t="s">
        <v>14</v>
      </c>
      <c r="B19" s="160">
        <v>1</v>
      </c>
      <c r="C19" s="160">
        <v>0</v>
      </c>
      <c r="D19" s="160">
        <v>0</v>
      </c>
      <c r="E19" s="160">
        <v>0</v>
      </c>
      <c r="F19" s="160">
        <v>0</v>
      </c>
      <c r="G19" s="164"/>
      <c r="H19" s="166" t="s">
        <v>34</v>
      </c>
      <c r="I19" s="164" t="s">
        <v>20</v>
      </c>
      <c r="J19" s="167">
        <v>100</v>
      </c>
      <c r="K19" s="167">
        <v>100</v>
      </c>
      <c r="L19" s="167">
        <v>100</v>
      </c>
      <c r="M19" s="39">
        <v>100</v>
      </c>
      <c r="N19" s="39">
        <v>100</v>
      </c>
      <c r="O19" s="39">
        <v>100</v>
      </c>
      <c r="P19" s="167">
        <f>SUM(J19:O19)/6</f>
        <v>100</v>
      </c>
      <c r="Q19" s="164">
        <v>2021</v>
      </c>
      <c r="R19" s="24"/>
    </row>
    <row r="20" spans="1:18" ht="51">
      <c r="A20" s="162" t="s">
        <v>14</v>
      </c>
      <c r="B20" s="160">
        <v>1</v>
      </c>
      <c r="C20" s="160">
        <v>0</v>
      </c>
      <c r="D20" s="160">
        <v>0</v>
      </c>
      <c r="E20" s="160">
        <v>0</v>
      </c>
      <c r="F20" s="160">
        <v>0</v>
      </c>
      <c r="G20" s="164"/>
      <c r="H20" s="166" t="s">
        <v>22</v>
      </c>
      <c r="I20" s="164" t="s">
        <v>20</v>
      </c>
      <c r="J20" s="167">
        <v>0</v>
      </c>
      <c r="K20" s="167">
        <v>0</v>
      </c>
      <c r="L20" s="167">
        <v>0</v>
      </c>
      <c r="M20" s="39">
        <v>58.4</v>
      </c>
      <c r="N20" s="39">
        <v>59.7</v>
      </c>
      <c r="O20" s="39">
        <v>60</v>
      </c>
      <c r="P20" s="167">
        <v>60</v>
      </c>
      <c r="Q20" s="164">
        <v>2021</v>
      </c>
      <c r="R20" s="24"/>
    </row>
    <row r="21" spans="1:20" ht="43.5" customHeight="1">
      <c r="A21" s="62" t="s">
        <v>14</v>
      </c>
      <c r="B21" s="63">
        <v>1</v>
      </c>
      <c r="C21" s="63">
        <v>1</v>
      </c>
      <c r="D21" s="63">
        <v>0</v>
      </c>
      <c r="E21" s="63">
        <v>0</v>
      </c>
      <c r="F21" s="63">
        <v>0</v>
      </c>
      <c r="G21" s="63"/>
      <c r="H21" s="64" t="s">
        <v>239</v>
      </c>
      <c r="I21" s="63" t="s">
        <v>15</v>
      </c>
      <c r="J21" s="65">
        <f>J22+J23</f>
        <v>2891748.5</v>
      </c>
      <c r="K21" s="65">
        <f>K22+K23</f>
        <v>2985052</v>
      </c>
      <c r="L21" s="65">
        <f>L22+L23</f>
        <v>3449946.6</v>
      </c>
      <c r="M21" s="151">
        <v>3729986.5</v>
      </c>
      <c r="N21" s="151">
        <v>3747586.9</v>
      </c>
      <c r="O21" s="151">
        <v>3924381</v>
      </c>
      <c r="P21" s="65">
        <f aca="true" t="shared" si="0" ref="P21:P26">J21+K21+L21+M21+N21+O21</f>
        <v>20728701.5</v>
      </c>
      <c r="Q21" s="63">
        <v>2021</v>
      </c>
      <c r="R21" s="24"/>
      <c r="S21" s="24"/>
      <c r="T21" s="24"/>
    </row>
    <row r="22" spans="1:20" ht="12.75">
      <c r="A22" s="44" t="s">
        <v>14</v>
      </c>
      <c r="B22" s="45">
        <v>1</v>
      </c>
      <c r="C22" s="45">
        <v>1</v>
      </c>
      <c r="D22" s="45">
        <v>0</v>
      </c>
      <c r="E22" s="45">
        <v>0</v>
      </c>
      <c r="F22" s="45">
        <v>0</v>
      </c>
      <c r="G22" s="45">
        <v>3</v>
      </c>
      <c r="H22" s="66" t="s">
        <v>16</v>
      </c>
      <c r="I22" s="47" t="s">
        <v>15</v>
      </c>
      <c r="J22" s="167">
        <f>J25+J65+J94+J119+J136+J158+J183+J199+J213</f>
        <v>866708.9</v>
      </c>
      <c r="K22" s="167">
        <f>K25+K65+K94+K119+K136+K158+K183+K199+K213</f>
        <v>886863.5</v>
      </c>
      <c r="L22" s="167">
        <f>L25+L65+L94+L119+L136+L158+L183+L199+L213</f>
        <v>1003124.7</v>
      </c>
      <c r="M22" s="39">
        <v>1176126</v>
      </c>
      <c r="N22" s="39">
        <v>1117264.5</v>
      </c>
      <c r="O22" s="39">
        <v>1109386</v>
      </c>
      <c r="P22" s="161">
        <f t="shared" si="0"/>
        <v>6159473.6</v>
      </c>
      <c r="Q22" s="164">
        <v>2021</v>
      </c>
      <c r="R22" s="24"/>
      <c r="S22" s="24"/>
      <c r="T22" s="24"/>
    </row>
    <row r="23" spans="1:20" ht="12.75">
      <c r="A23" s="44" t="s">
        <v>14</v>
      </c>
      <c r="B23" s="45">
        <v>1</v>
      </c>
      <c r="C23" s="45">
        <v>1</v>
      </c>
      <c r="D23" s="45">
        <v>0</v>
      </c>
      <c r="E23" s="45">
        <v>0</v>
      </c>
      <c r="F23" s="45">
        <v>0</v>
      </c>
      <c r="G23" s="45">
        <v>2</v>
      </c>
      <c r="H23" s="66" t="s">
        <v>17</v>
      </c>
      <c r="I23" s="47" t="s">
        <v>15</v>
      </c>
      <c r="J23" s="167">
        <f>J26+J66+J95+J184+J200+J214</f>
        <v>2025039.6</v>
      </c>
      <c r="K23" s="167">
        <f>K26+K66+K95+K184+K200+K214</f>
        <v>2098188.5</v>
      </c>
      <c r="L23" s="167">
        <f>L26+L66+L95+L184+L200+L214</f>
        <v>2446821.9</v>
      </c>
      <c r="M23" s="39">
        <v>2553860.5</v>
      </c>
      <c r="N23" s="39">
        <v>2630322.4</v>
      </c>
      <c r="O23" s="39">
        <v>2814995</v>
      </c>
      <c r="P23" s="161">
        <f t="shared" si="0"/>
        <v>14569227.9</v>
      </c>
      <c r="Q23" s="164">
        <v>2021</v>
      </c>
      <c r="R23" s="24"/>
      <c r="S23" s="24"/>
      <c r="T23" s="24"/>
    </row>
    <row r="24" spans="1:20" ht="25.5">
      <c r="A24" s="69" t="s">
        <v>14</v>
      </c>
      <c r="B24" s="70">
        <v>1</v>
      </c>
      <c r="C24" s="70">
        <v>1</v>
      </c>
      <c r="D24" s="70">
        <v>1</v>
      </c>
      <c r="E24" s="70">
        <v>0</v>
      </c>
      <c r="F24" s="70">
        <v>0</v>
      </c>
      <c r="G24" s="70"/>
      <c r="H24" s="71" t="s">
        <v>35</v>
      </c>
      <c r="I24" s="70" t="s">
        <v>15</v>
      </c>
      <c r="J24" s="48">
        <f>J26+J25</f>
        <v>1401555.1</v>
      </c>
      <c r="K24" s="48">
        <f>K26+K25</f>
        <v>1483448.3</v>
      </c>
      <c r="L24" s="48">
        <f>L26+L25</f>
        <v>1743128</v>
      </c>
      <c r="M24" s="42">
        <v>1838181.7</v>
      </c>
      <c r="N24" s="42">
        <v>1873539.9</v>
      </c>
      <c r="O24" s="42">
        <v>1955207.4</v>
      </c>
      <c r="P24" s="48">
        <f t="shared" si="0"/>
        <v>10295060.4</v>
      </c>
      <c r="Q24" s="70">
        <v>2021</v>
      </c>
      <c r="R24" s="24"/>
      <c r="S24" s="24"/>
      <c r="T24" s="24"/>
    </row>
    <row r="25" spans="1:21" s="3" customFormat="1" ht="12.75">
      <c r="A25" s="44" t="s">
        <v>14</v>
      </c>
      <c r="B25" s="45">
        <v>1</v>
      </c>
      <c r="C25" s="45">
        <v>1</v>
      </c>
      <c r="D25" s="45">
        <v>1</v>
      </c>
      <c r="E25" s="45">
        <v>0</v>
      </c>
      <c r="F25" s="45">
        <v>0</v>
      </c>
      <c r="G25" s="45">
        <v>3</v>
      </c>
      <c r="H25" s="66" t="s">
        <v>16</v>
      </c>
      <c r="I25" s="45" t="s">
        <v>15</v>
      </c>
      <c r="J25" s="161">
        <f>J33+J48+J51+J54+J61</f>
        <v>361965.8</v>
      </c>
      <c r="K25" s="161">
        <f>K33+K48+K51+K54+K61</f>
        <v>372382.5</v>
      </c>
      <c r="L25" s="161">
        <f>L33+L48+L51+L54+L61</f>
        <v>435457.5</v>
      </c>
      <c r="M25" s="36">
        <v>510986.4</v>
      </c>
      <c r="N25" s="36">
        <v>486442.4</v>
      </c>
      <c r="O25" s="36">
        <v>486444.8</v>
      </c>
      <c r="P25" s="161">
        <f t="shared" si="0"/>
        <v>2653679.4</v>
      </c>
      <c r="Q25" s="160">
        <v>2021</v>
      </c>
      <c r="R25" s="24"/>
      <c r="S25" s="24"/>
      <c r="T25" s="24"/>
      <c r="U25" s="23"/>
    </row>
    <row r="26" spans="1:21" s="3" customFormat="1" ht="12.75">
      <c r="A26" s="44" t="s">
        <v>14</v>
      </c>
      <c r="B26" s="45">
        <v>1</v>
      </c>
      <c r="C26" s="45">
        <v>1</v>
      </c>
      <c r="D26" s="45">
        <v>1</v>
      </c>
      <c r="E26" s="45">
        <v>0</v>
      </c>
      <c r="F26" s="45">
        <v>0</v>
      </c>
      <c r="G26" s="45">
        <v>2</v>
      </c>
      <c r="H26" s="66" t="s">
        <v>17</v>
      </c>
      <c r="I26" s="45" t="s">
        <v>15</v>
      </c>
      <c r="J26" s="161">
        <f>J34+J43+J55</f>
        <v>1039589.3</v>
      </c>
      <c r="K26" s="161">
        <f>K34+K43+K55</f>
        <v>1111065.8</v>
      </c>
      <c r="L26" s="161">
        <f>L34+L43+L55</f>
        <v>1307670.5</v>
      </c>
      <c r="M26" s="36">
        <v>1327195.3</v>
      </c>
      <c r="N26" s="36">
        <v>1387097.5</v>
      </c>
      <c r="O26" s="36">
        <v>1468762.6</v>
      </c>
      <c r="P26" s="161">
        <f t="shared" si="0"/>
        <v>7641381</v>
      </c>
      <c r="Q26" s="160">
        <v>2021</v>
      </c>
      <c r="R26" s="24"/>
      <c r="S26" s="24"/>
      <c r="T26" s="24"/>
      <c r="U26" s="23"/>
    </row>
    <row r="27" spans="1:18" ht="39.75" customHeight="1">
      <c r="A27" s="162" t="s">
        <v>14</v>
      </c>
      <c r="B27" s="160">
        <v>1</v>
      </c>
      <c r="C27" s="160">
        <v>1</v>
      </c>
      <c r="D27" s="160">
        <v>1</v>
      </c>
      <c r="E27" s="160">
        <v>0</v>
      </c>
      <c r="F27" s="160">
        <v>0</v>
      </c>
      <c r="G27" s="164"/>
      <c r="H27" s="166" t="s">
        <v>36</v>
      </c>
      <c r="I27" s="164" t="s">
        <v>20</v>
      </c>
      <c r="J27" s="167">
        <v>33.2</v>
      </c>
      <c r="K27" s="167">
        <v>43.8</v>
      </c>
      <c r="L27" s="167">
        <v>43.9</v>
      </c>
      <c r="M27" s="39">
        <v>43.2</v>
      </c>
      <c r="N27" s="39">
        <v>43.2</v>
      </c>
      <c r="O27" s="39">
        <v>43.2</v>
      </c>
      <c r="P27" s="72">
        <v>43.9</v>
      </c>
      <c r="Q27" s="164">
        <v>2021</v>
      </c>
      <c r="R27" s="24"/>
    </row>
    <row r="28" spans="1:18" ht="63.75">
      <c r="A28" s="162" t="s">
        <v>14</v>
      </c>
      <c r="B28" s="160">
        <v>1</v>
      </c>
      <c r="C28" s="160">
        <v>1</v>
      </c>
      <c r="D28" s="160">
        <v>1</v>
      </c>
      <c r="E28" s="160">
        <v>0</v>
      </c>
      <c r="F28" s="160">
        <v>0</v>
      </c>
      <c r="G28" s="164"/>
      <c r="H28" s="166" t="s">
        <v>37</v>
      </c>
      <c r="I28" s="164" t="s">
        <v>20</v>
      </c>
      <c r="J28" s="167">
        <v>100</v>
      </c>
      <c r="K28" s="167">
        <v>100</v>
      </c>
      <c r="L28" s="167">
        <v>100</v>
      </c>
      <c r="M28" s="39">
        <v>100</v>
      </c>
      <c r="N28" s="39">
        <v>100</v>
      </c>
      <c r="O28" s="39">
        <v>100</v>
      </c>
      <c r="P28" s="167">
        <v>100</v>
      </c>
      <c r="Q28" s="164">
        <v>2021</v>
      </c>
      <c r="R28" s="24"/>
    </row>
    <row r="29" spans="1:18" ht="76.5">
      <c r="A29" s="162" t="s">
        <v>14</v>
      </c>
      <c r="B29" s="160">
        <v>1</v>
      </c>
      <c r="C29" s="160">
        <v>1</v>
      </c>
      <c r="D29" s="160">
        <v>1</v>
      </c>
      <c r="E29" s="160">
        <v>0</v>
      </c>
      <c r="F29" s="160">
        <v>0</v>
      </c>
      <c r="G29" s="164"/>
      <c r="H29" s="166" t="s">
        <v>38</v>
      </c>
      <c r="I29" s="164" t="s">
        <v>20</v>
      </c>
      <c r="J29" s="167">
        <v>100</v>
      </c>
      <c r="K29" s="167">
        <v>100</v>
      </c>
      <c r="L29" s="167">
        <v>100</v>
      </c>
      <c r="M29" s="39">
        <v>100</v>
      </c>
      <c r="N29" s="39">
        <v>100</v>
      </c>
      <c r="O29" s="39">
        <v>100</v>
      </c>
      <c r="P29" s="167">
        <v>100</v>
      </c>
      <c r="Q29" s="164">
        <v>2021</v>
      </c>
      <c r="R29" s="24"/>
    </row>
    <row r="30" spans="1:18" ht="51">
      <c r="A30" s="73" t="s">
        <v>14</v>
      </c>
      <c r="B30" s="74">
        <v>1</v>
      </c>
      <c r="C30" s="74">
        <v>1</v>
      </c>
      <c r="D30" s="74">
        <v>1</v>
      </c>
      <c r="E30" s="74">
        <v>0</v>
      </c>
      <c r="F30" s="74">
        <v>1</v>
      </c>
      <c r="G30" s="75"/>
      <c r="H30" s="76" t="s">
        <v>351</v>
      </c>
      <c r="I30" s="75" t="s">
        <v>39</v>
      </c>
      <c r="J30" s="77" t="s">
        <v>40</v>
      </c>
      <c r="K30" s="77" t="s">
        <v>40</v>
      </c>
      <c r="L30" s="77" t="s">
        <v>40</v>
      </c>
      <c r="M30" s="152" t="s">
        <v>40</v>
      </c>
      <c r="N30" s="152" t="s">
        <v>40</v>
      </c>
      <c r="O30" s="152" t="s">
        <v>40</v>
      </c>
      <c r="P30" s="77" t="s">
        <v>40</v>
      </c>
      <c r="Q30" s="75">
        <v>2021</v>
      </c>
      <c r="R30" s="24"/>
    </row>
    <row r="31" spans="1:18" ht="51">
      <c r="A31" s="162" t="s">
        <v>14</v>
      </c>
      <c r="B31" s="160">
        <v>1</v>
      </c>
      <c r="C31" s="160">
        <v>1</v>
      </c>
      <c r="D31" s="160">
        <v>1</v>
      </c>
      <c r="E31" s="160">
        <v>0</v>
      </c>
      <c r="F31" s="160">
        <v>1</v>
      </c>
      <c r="G31" s="164"/>
      <c r="H31" s="166" t="s">
        <v>41</v>
      </c>
      <c r="I31" s="164" t="s">
        <v>20</v>
      </c>
      <c r="J31" s="167">
        <v>100</v>
      </c>
      <c r="K31" s="167">
        <v>100</v>
      </c>
      <c r="L31" s="167">
        <v>100</v>
      </c>
      <c r="M31" s="39">
        <v>100</v>
      </c>
      <c r="N31" s="39">
        <v>100</v>
      </c>
      <c r="O31" s="39">
        <v>100</v>
      </c>
      <c r="P31" s="167">
        <v>100</v>
      </c>
      <c r="Q31" s="164">
        <v>2021</v>
      </c>
      <c r="R31" s="24"/>
    </row>
    <row r="32" spans="1:21" s="3" customFormat="1" ht="48.75" customHeight="1">
      <c r="A32" s="73" t="s">
        <v>14</v>
      </c>
      <c r="B32" s="74">
        <v>1</v>
      </c>
      <c r="C32" s="74">
        <v>1</v>
      </c>
      <c r="D32" s="74">
        <v>1</v>
      </c>
      <c r="E32" s="74">
        <v>0</v>
      </c>
      <c r="F32" s="74">
        <v>2</v>
      </c>
      <c r="G32" s="74"/>
      <c r="H32" s="78" t="s">
        <v>365</v>
      </c>
      <c r="I32" s="74" t="s">
        <v>15</v>
      </c>
      <c r="J32" s="79">
        <f>J33+J34</f>
        <v>1304560.8</v>
      </c>
      <c r="K32" s="79">
        <f>K33+K34</f>
        <v>1386401.7</v>
      </c>
      <c r="L32" s="79">
        <f>L33+L34</f>
        <v>1641825.7</v>
      </c>
      <c r="M32" s="153">
        <v>1756944.2</v>
      </c>
      <c r="N32" s="153">
        <v>1829049.9</v>
      </c>
      <c r="O32" s="153">
        <v>1910715</v>
      </c>
      <c r="P32" s="79">
        <f>J32+K32+L32+M32+N32+O32</f>
        <v>9829497.3</v>
      </c>
      <c r="Q32" s="74">
        <v>2021</v>
      </c>
      <c r="R32" s="24"/>
      <c r="S32" s="24"/>
      <c r="T32" s="24"/>
      <c r="U32" s="23"/>
    </row>
    <row r="33" spans="1:21" s="3" customFormat="1" ht="12.75">
      <c r="A33" s="44" t="s">
        <v>14</v>
      </c>
      <c r="B33" s="45">
        <v>1</v>
      </c>
      <c r="C33" s="45">
        <v>1</v>
      </c>
      <c r="D33" s="45">
        <v>1</v>
      </c>
      <c r="E33" s="45">
        <v>0</v>
      </c>
      <c r="F33" s="45">
        <v>2</v>
      </c>
      <c r="G33" s="45">
        <v>3</v>
      </c>
      <c r="H33" s="66" t="s">
        <v>16</v>
      </c>
      <c r="I33" s="45" t="s">
        <v>15</v>
      </c>
      <c r="J33" s="161">
        <f>350074.9+300-2467.9</f>
        <v>347907</v>
      </c>
      <c r="K33" s="161">
        <f>365379.5-0.07</f>
        <v>365379.4</v>
      </c>
      <c r="L33" s="161">
        <v>428394.5</v>
      </c>
      <c r="M33" s="36">
        <v>499837.4</v>
      </c>
      <c r="N33" s="36">
        <v>475778.6</v>
      </c>
      <c r="O33" s="36">
        <v>475778.6</v>
      </c>
      <c r="P33" s="161">
        <f>J33+K33+L33+M33+N33+O33</f>
        <v>2593075.5</v>
      </c>
      <c r="Q33" s="160">
        <v>2021</v>
      </c>
      <c r="R33" s="24"/>
      <c r="S33" s="24"/>
      <c r="T33" s="24"/>
      <c r="U33" s="23"/>
    </row>
    <row r="34" spans="1:21" s="3" customFormat="1" ht="12.75">
      <c r="A34" s="44" t="s">
        <v>14</v>
      </c>
      <c r="B34" s="45">
        <v>1</v>
      </c>
      <c r="C34" s="45">
        <v>1</v>
      </c>
      <c r="D34" s="45">
        <v>1</v>
      </c>
      <c r="E34" s="45">
        <v>0</v>
      </c>
      <c r="F34" s="45">
        <v>2</v>
      </c>
      <c r="G34" s="45">
        <v>2</v>
      </c>
      <c r="H34" s="66" t="s">
        <v>17</v>
      </c>
      <c r="I34" s="45" t="s">
        <v>15</v>
      </c>
      <c r="J34" s="161">
        <v>956653.8</v>
      </c>
      <c r="K34" s="161">
        <f>1011563.8+9458.5</f>
        <v>1021022.3</v>
      </c>
      <c r="L34" s="161">
        <v>1213431.2</v>
      </c>
      <c r="M34" s="36">
        <v>1257106.8</v>
      </c>
      <c r="N34" s="36">
        <v>1353271.3</v>
      </c>
      <c r="O34" s="36">
        <v>1434936.4</v>
      </c>
      <c r="P34" s="161">
        <f>J34+K34+L34+M34+N34+O34</f>
        <v>7236421.8</v>
      </c>
      <c r="Q34" s="160">
        <v>2021</v>
      </c>
      <c r="R34" s="25"/>
      <c r="S34" s="24"/>
      <c r="T34" s="24"/>
      <c r="U34" s="23"/>
    </row>
    <row r="35" spans="1:18" ht="51">
      <c r="A35" s="162" t="s">
        <v>14</v>
      </c>
      <c r="B35" s="160">
        <v>1</v>
      </c>
      <c r="C35" s="160">
        <v>1</v>
      </c>
      <c r="D35" s="160">
        <v>1</v>
      </c>
      <c r="E35" s="160">
        <v>0</v>
      </c>
      <c r="F35" s="160">
        <v>2</v>
      </c>
      <c r="G35" s="164"/>
      <c r="H35" s="169" t="s">
        <v>42</v>
      </c>
      <c r="I35" s="164" t="s">
        <v>43</v>
      </c>
      <c r="J35" s="170">
        <v>10602</v>
      </c>
      <c r="K35" s="170">
        <v>11344</v>
      </c>
      <c r="L35" s="170">
        <v>11226</v>
      </c>
      <c r="M35" s="33">
        <v>11613</v>
      </c>
      <c r="N35" s="33">
        <v>11841</v>
      </c>
      <c r="O35" s="33">
        <v>11841</v>
      </c>
      <c r="P35" s="170">
        <v>11841</v>
      </c>
      <c r="Q35" s="164">
        <v>2021</v>
      </c>
      <c r="R35" s="24"/>
    </row>
    <row r="36" spans="1:18" ht="63.75">
      <c r="A36" s="162" t="s">
        <v>14</v>
      </c>
      <c r="B36" s="160">
        <v>1</v>
      </c>
      <c r="C36" s="160">
        <v>1</v>
      </c>
      <c r="D36" s="160">
        <v>1</v>
      </c>
      <c r="E36" s="160">
        <v>0</v>
      </c>
      <c r="F36" s="160">
        <v>2</v>
      </c>
      <c r="G36" s="164"/>
      <c r="H36" s="169" t="s">
        <v>240</v>
      </c>
      <c r="I36" s="164" t="s">
        <v>20</v>
      </c>
      <c r="J36" s="168">
        <f>326736/J9*100</f>
        <v>29.5</v>
      </c>
      <c r="K36" s="168">
        <f>343955.4/K9*100</f>
        <v>28.3</v>
      </c>
      <c r="L36" s="168">
        <f>402987.6/L9*100</f>
        <v>29</v>
      </c>
      <c r="M36" s="35">
        <v>29.6</v>
      </c>
      <c r="N36" s="35">
        <v>31.9</v>
      </c>
      <c r="O36" s="35">
        <v>31.8</v>
      </c>
      <c r="P36" s="168">
        <f>SUM(J36:O36)/6</f>
        <v>30</v>
      </c>
      <c r="Q36" s="164">
        <v>2021</v>
      </c>
      <c r="R36" s="24"/>
    </row>
    <row r="37" spans="1:18" ht="119.25" customHeight="1">
      <c r="A37" s="162" t="s">
        <v>14</v>
      </c>
      <c r="B37" s="160">
        <v>1</v>
      </c>
      <c r="C37" s="160">
        <v>1</v>
      </c>
      <c r="D37" s="160">
        <v>1</v>
      </c>
      <c r="E37" s="160">
        <v>0</v>
      </c>
      <c r="F37" s="160">
        <v>2</v>
      </c>
      <c r="G37" s="171"/>
      <c r="H37" s="169" t="s">
        <v>298</v>
      </c>
      <c r="I37" s="164" t="s">
        <v>15</v>
      </c>
      <c r="J37" s="167">
        <f>J34/(J35+J38)</f>
        <v>85.6</v>
      </c>
      <c r="K37" s="167">
        <v>84.6</v>
      </c>
      <c r="L37" s="167">
        <f>L34/(L35+L38)</f>
        <v>102.3</v>
      </c>
      <c r="M37" s="37">
        <v>102.7</v>
      </c>
      <c r="N37" s="37">
        <v>108.6</v>
      </c>
      <c r="O37" s="37">
        <v>115.1</v>
      </c>
      <c r="P37" s="167">
        <f>P34/(P35+P38)</f>
        <v>580</v>
      </c>
      <c r="Q37" s="164">
        <v>2021</v>
      </c>
      <c r="R37" s="24"/>
    </row>
    <row r="38" spans="1:18" ht="87.75" customHeight="1">
      <c r="A38" s="162" t="s">
        <v>14</v>
      </c>
      <c r="B38" s="160">
        <v>1</v>
      </c>
      <c r="C38" s="160">
        <v>1</v>
      </c>
      <c r="D38" s="160">
        <v>1</v>
      </c>
      <c r="E38" s="160">
        <v>0</v>
      </c>
      <c r="F38" s="160">
        <v>2</v>
      </c>
      <c r="G38" s="171"/>
      <c r="H38" s="169" t="s">
        <v>299</v>
      </c>
      <c r="I38" s="164" t="s">
        <v>43</v>
      </c>
      <c r="J38" s="170">
        <v>579</v>
      </c>
      <c r="K38" s="170">
        <v>621</v>
      </c>
      <c r="L38" s="170">
        <v>636</v>
      </c>
      <c r="M38" s="33">
        <v>622</v>
      </c>
      <c r="N38" s="33">
        <v>622</v>
      </c>
      <c r="O38" s="33">
        <v>622</v>
      </c>
      <c r="P38" s="170">
        <v>636</v>
      </c>
      <c r="Q38" s="164">
        <v>2021</v>
      </c>
      <c r="R38" s="24"/>
    </row>
    <row r="39" spans="1:18" ht="89.25">
      <c r="A39" s="162" t="s">
        <v>14</v>
      </c>
      <c r="B39" s="160">
        <v>1</v>
      </c>
      <c r="C39" s="160">
        <v>1</v>
      </c>
      <c r="D39" s="160">
        <v>1</v>
      </c>
      <c r="E39" s="160">
        <v>0</v>
      </c>
      <c r="F39" s="160">
        <v>2</v>
      </c>
      <c r="G39" s="171"/>
      <c r="H39" s="169" t="s">
        <v>241</v>
      </c>
      <c r="I39" s="164" t="s">
        <v>20</v>
      </c>
      <c r="J39" s="168">
        <f>21171/J9*100</f>
        <v>1.9</v>
      </c>
      <c r="K39" s="168">
        <f>21424/K9*100</f>
        <v>1.8</v>
      </c>
      <c r="L39" s="168">
        <f>25406.8/L9*100</f>
        <v>1.8</v>
      </c>
      <c r="M39" s="38">
        <v>1.8</v>
      </c>
      <c r="N39" s="35">
        <v>2</v>
      </c>
      <c r="O39" s="35">
        <v>1.9</v>
      </c>
      <c r="P39" s="168">
        <f>SUM(J39:O39)/6</f>
        <v>1.9</v>
      </c>
      <c r="Q39" s="164">
        <v>2021</v>
      </c>
      <c r="R39" s="24"/>
    </row>
    <row r="40" spans="1:18" ht="63.75">
      <c r="A40" s="162" t="s">
        <v>14</v>
      </c>
      <c r="B40" s="160">
        <v>1</v>
      </c>
      <c r="C40" s="160">
        <v>1</v>
      </c>
      <c r="D40" s="160">
        <v>1</v>
      </c>
      <c r="E40" s="160">
        <v>0</v>
      </c>
      <c r="F40" s="160">
        <v>2</v>
      </c>
      <c r="G40" s="171"/>
      <c r="H40" s="169" t="s">
        <v>272</v>
      </c>
      <c r="I40" s="164" t="s">
        <v>213</v>
      </c>
      <c r="J40" s="168">
        <v>0</v>
      </c>
      <c r="K40" s="167">
        <v>31452.8</v>
      </c>
      <c r="L40" s="167">
        <v>35199.6</v>
      </c>
      <c r="M40" s="39">
        <v>37842.2</v>
      </c>
      <c r="N40" s="40">
        <v>37842.2</v>
      </c>
      <c r="O40" s="40">
        <v>37842.2</v>
      </c>
      <c r="P40" s="167">
        <f>SUM(J40:O40)/5</f>
        <v>36035.8</v>
      </c>
      <c r="Q40" s="164">
        <v>2018</v>
      </c>
      <c r="R40" s="24"/>
    </row>
    <row r="41" spans="1:18" ht="75" customHeight="1">
      <c r="A41" s="162" t="s">
        <v>14</v>
      </c>
      <c r="B41" s="160">
        <v>1</v>
      </c>
      <c r="C41" s="160">
        <v>1</v>
      </c>
      <c r="D41" s="160">
        <v>1</v>
      </c>
      <c r="E41" s="160">
        <v>0</v>
      </c>
      <c r="F41" s="160">
        <v>2</v>
      </c>
      <c r="G41" s="164"/>
      <c r="H41" s="166" t="s">
        <v>261</v>
      </c>
      <c r="I41" s="164" t="s">
        <v>43</v>
      </c>
      <c r="J41" s="172">
        <v>0</v>
      </c>
      <c r="K41" s="170">
        <v>0</v>
      </c>
      <c r="L41" s="170">
        <v>722</v>
      </c>
      <c r="M41" s="41">
        <v>580</v>
      </c>
      <c r="N41" s="41">
        <v>535</v>
      </c>
      <c r="O41" s="41">
        <v>526</v>
      </c>
      <c r="P41" s="170">
        <f>SUM(J41:O41)</f>
        <v>2363</v>
      </c>
      <c r="Q41" s="164">
        <v>2021</v>
      </c>
      <c r="R41" s="24"/>
    </row>
    <row r="42" spans="1:21" s="3" customFormat="1" ht="87.75" customHeight="1">
      <c r="A42" s="73" t="s">
        <v>14</v>
      </c>
      <c r="B42" s="74">
        <v>1</v>
      </c>
      <c r="C42" s="74">
        <v>1</v>
      </c>
      <c r="D42" s="74">
        <v>1</v>
      </c>
      <c r="E42" s="74">
        <v>0</v>
      </c>
      <c r="F42" s="74">
        <v>3</v>
      </c>
      <c r="G42" s="74"/>
      <c r="H42" s="78" t="s">
        <v>366</v>
      </c>
      <c r="I42" s="74" t="s">
        <v>15</v>
      </c>
      <c r="J42" s="79">
        <f>J43</f>
        <v>82585</v>
      </c>
      <c r="K42" s="79">
        <f>K43</f>
        <v>89695.7</v>
      </c>
      <c r="L42" s="79">
        <f>L43</f>
        <v>94239.3</v>
      </c>
      <c r="M42" s="153">
        <v>70088.5</v>
      </c>
      <c r="N42" s="153">
        <v>33826.2</v>
      </c>
      <c r="O42" s="153">
        <v>33826.2</v>
      </c>
      <c r="P42" s="79">
        <f>J42+K42+L42+M42+N42+O42</f>
        <v>404260.9</v>
      </c>
      <c r="Q42" s="74">
        <v>2021</v>
      </c>
      <c r="R42" s="24"/>
      <c r="S42" s="24"/>
      <c r="T42" s="24"/>
      <c r="U42" s="23"/>
    </row>
    <row r="43" spans="1:21" s="3" customFormat="1" ht="12.75">
      <c r="A43" s="44" t="s">
        <v>14</v>
      </c>
      <c r="B43" s="45">
        <v>1</v>
      </c>
      <c r="C43" s="45">
        <v>1</v>
      </c>
      <c r="D43" s="45">
        <v>1</v>
      </c>
      <c r="E43" s="45">
        <v>0</v>
      </c>
      <c r="F43" s="45">
        <v>3</v>
      </c>
      <c r="G43" s="45">
        <v>2</v>
      </c>
      <c r="H43" s="66" t="s">
        <v>17</v>
      </c>
      <c r="I43" s="160" t="s">
        <v>15</v>
      </c>
      <c r="J43" s="161">
        <f>72635+9950</f>
        <v>82585</v>
      </c>
      <c r="K43" s="161">
        <v>89695.7</v>
      </c>
      <c r="L43" s="161">
        <v>94239.3</v>
      </c>
      <c r="M43" s="36">
        <v>70088.5</v>
      </c>
      <c r="N43" s="36">
        <v>33826.2</v>
      </c>
      <c r="O43" s="36">
        <v>33826.2</v>
      </c>
      <c r="P43" s="161">
        <f>J43+K43+L43+M43+N43+O43</f>
        <v>404260.9</v>
      </c>
      <c r="Q43" s="160">
        <v>2021</v>
      </c>
      <c r="R43" s="24"/>
      <c r="S43" s="24"/>
      <c r="T43" s="24"/>
      <c r="U43" s="23"/>
    </row>
    <row r="44" spans="1:18" ht="76.5">
      <c r="A44" s="44" t="s">
        <v>14</v>
      </c>
      <c r="B44" s="45">
        <v>1</v>
      </c>
      <c r="C44" s="45">
        <v>1</v>
      </c>
      <c r="D44" s="45">
        <v>1</v>
      </c>
      <c r="E44" s="45">
        <v>0</v>
      </c>
      <c r="F44" s="45">
        <v>3</v>
      </c>
      <c r="G44" s="80"/>
      <c r="H44" s="49" t="s">
        <v>300</v>
      </c>
      <c r="I44" s="164" t="s">
        <v>43</v>
      </c>
      <c r="J44" s="170">
        <v>6643</v>
      </c>
      <c r="K44" s="170">
        <f>6540+7</f>
        <v>6547</v>
      </c>
      <c r="L44" s="170">
        <v>6125</v>
      </c>
      <c r="M44" s="33">
        <v>6190</v>
      </c>
      <c r="N44" s="33">
        <v>6671</v>
      </c>
      <c r="O44" s="33">
        <v>6670</v>
      </c>
      <c r="P44" s="170">
        <f>SUM(J44:O44)</f>
        <v>38846</v>
      </c>
      <c r="Q44" s="164">
        <v>2021</v>
      </c>
      <c r="R44" s="24"/>
    </row>
    <row r="45" spans="1:18" ht="76.5">
      <c r="A45" s="44" t="s">
        <v>14</v>
      </c>
      <c r="B45" s="45">
        <v>1</v>
      </c>
      <c r="C45" s="45">
        <v>1</v>
      </c>
      <c r="D45" s="45">
        <v>1</v>
      </c>
      <c r="E45" s="45">
        <v>0</v>
      </c>
      <c r="F45" s="45">
        <v>3</v>
      </c>
      <c r="G45" s="80"/>
      <c r="H45" s="49" t="s">
        <v>301</v>
      </c>
      <c r="I45" s="164" t="s">
        <v>43</v>
      </c>
      <c r="J45" s="170">
        <v>4101</v>
      </c>
      <c r="K45" s="170">
        <f>4412-2</f>
        <v>4410</v>
      </c>
      <c r="L45" s="170">
        <v>4985</v>
      </c>
      <c r="M45" s="33">
        <v>5083</v>
      </c>
      <c r="N45" s="33">
        <v>4377</v>
      </c>
      <c r="O45" s="33">
        <v>4377</v>
      </c>
      <c r="P45" s="170">
        <f>SUM(J45:O45)</f>
        <v>27333</v>
      </c>
      <c r="Q45" s="164">
        <v>2021</v>
      </c>
      <c r="R45" s="24"/>
    </row>
    <row r="46" spans="1:18" ht="76.5">
      <c r="A46" s="44" t="s">
        <v>14</v>
      </c>
      <c r="B46" s="45">
        <v>1</v>
      </c>
      <c r="C46" s="45">
        <v>1</v>
      </c>
      <c r="D46" s="45">
        <v>1</v>
      </c>
      <c r="E46" s="45">
        <v>0</v>
      </c>
      <c r="F46" s="45">
        <v>3</v>
      </c>
      <c r="G46" s="80"/>
      <c r="H46" s="49" t="s">
        <v>302</v>
      </c>
      <c r="I46" s="164" t="s">
        <v>43</v>
      </c>
      <c r="J46" s="173">
        <v>527</v>
      </c>
      <c r="K46" s="173">
        <v>640</v>
      </c>
      <c r="L46" s="173">
        <v>827</v>
      </c>
      <c r="M46" s="34">
        <v>844</v>
      </c>
      <c r="N46" s="34">
        <v>619</v>
      </c>
      <c r="O46" s="34">
        <v>619</v>
      </c>
      <c r="P46" s="170">
        <f>SUM(J46:O46)</f>
        <v>4076</v>
      </c>
      <c r="Q46" s="164">
        <v>2021</v>
      </c>
      <c r="R46" s="24"/>
    </row>
    <row r="47" spans="1:21" s="3" customFormat="1" ht="76.5">
      <c r="A47" s="73" t="s">
        <v>14</v>
      </c>
      <c r="B47" s="74">
        <v>1</v>
      </c>
      <c r="C47" s="74">
        <v>1</v>
      </c>
      <c r="D47" s="74">
        <v>1</v>
      </c>
      <c r="E47" s="74">
        <v>0</v>
      </c>
      <c r="F47" s="74">
        <v>4</v>
      </c>
      <c r="G47" s="74"/>
      <c r="H47" s="78" t="s">
        <v>367</v>
      </c>
      <c r="I47" s="74" t="s">
        <v>15</v>
      </c>
      <c r="J47" s="79">
        <f>J48</f>
        <v>2973</v>
      </c>
      <c r="K47" s="79">
        <f>K48</f>
        <v>1543</v>
      </c>
      <c r="L47" s="79">
        <f>L48</f>
        <v>1087.7</v>
      </c>
      <c r="M47" s="153">
        <v>1240.5</v>
      </c>
      <c r="N47" s="153">
        <v>1500.5</v>
      </c>
      <c r="O47" s="153">
        <v>1500.5</v>
      </c>
      <c r="P47" s="79">
        <f>J47+K47+L47+M47+N47+O47</f>
        <v>9845.2</v>
      </c>
      <c r="Q47" s="74">
        <v>2021</v>
      </c>
      <c r="R47" s="24"/>
      <c r="S47" s="24"/>
      <c r="T47" s="24"/>
      <c r="U47" s="23"/>
    </row>
    <row r="48" spans="1:21" s="3" customFormat="1" ht="12.75">
      <c r="A48" s="44" t="s">
        <v>14</v>
      </c>
      <c r="B48" s="45">
        <v>1</v>
      </c>
      <c r="C48" s="45">
        <v>1</v>
      </c>
      <c r="D48" s="45">
        <v>1</v>
      </c>
      <c r="E48" s="45">
        <v>0</v>
      </c>
      <c r="F48" s="45">
        <v>4</v>
      </c>
      <c r="G48" s="45">
        <v>3</v>
      </c>
      <c r="H48" s="66" t="s">
        <v>16</v>
      </c>
      <c r="I48" s="160" t="s">
        <v>15</v>
      </c>
      <c r="J48" s="161">
        <f>2982.9-9.9</f>
        <v>2973</v>
      </c>
      <c r="K48" s="161">
        <v>1543</v>
      </c>
      <c r="L48" s="161">
        <v>1087.7</v>
      </c>
      <c r="M48" s="36">
        <v>1240.5</v>
      </c>
      <c r="N48" s="36">
        <v>1500.5</v>
      </c>
      <c r="O48" s="36">
        <v>1500.5</v>
      </c>
      <c r="P48" s="161">
        <f>J48+K48+L48+M48+N48+O48</f>
        <v>9845.2</v>
      </c>
      <c r="Q48" s="160">
        <v>2021</v>
      </c>
      <c r="R48" s="24"/>
      <c r="S48" s="24"/>
      <c r="T48" s="24"/>
      <c r="U48" s="23"/>
    </row>
    <row r="49" spans="1:18" ht="89.25">
      <c r="A49" s="44" t="s">
        <v>14</v>
      </c>
      <c r="B49" s="45">
        <v>1</v>
      </c>
      <c r="C49" s="45">
        <v>1</v>
      </c>
      <c r="D49" s="45">
        <v>1</v>
      </c>
      <c r="E49" s="45">
        <v>0</v>
      </c>
      <c r="F49" s="45">
        <v>4</v>
      </c>
      <c r="G49" s="80"/>
      <c r="H49" s="49" t="s">
        <v>178</v>
      </c>
      <c r="I49" s="164" t="s">
        <v>15</v>
      </c>
      <c r="J49" s="167">
        <v>5.4</v>
      </c>
      <c r="K49" s="167">
        <f>1543/273</f>
        <v>5.7</v>
      </c>
      <c r="L49" s="167">
        <v>5.2</v>
      </c>
      <c r="M49" s="39">
        <v>5.5</v>
      </c>
      <c r="N49" s="39">
        <v>5.5</v>
      </c>
      <c r="O49" s="39">
        <v>5.9</v>
      </c>
      <c r="P49" s="167">
        <f>SUM(J49:O49)</f>
        <v>33.2</v>
      </c>
      <c r="Q49" s="164">
        <v>2021</v>
      </c>
      <c r="R49" s="24"/>
    </row>
    <row r="50" spans="1:21" s="3" customFormat="1" ht="95.25" customHeight="1">
      <c r="A50" s="81" t="s">
        <v>14</v>
      </c>
      <c r="B50" s="74">
        <v>1</v>
      </c>
      <c r="C50" s="74">
        <v>1</v>
      </c>
      <c r="D50" s="74">
        <v>1</v>
      </c>
      <c r="E50" s="74">
        <v>0</v>
      </c>
      <c r="F50" s="74">
        <v>5</v>
      </c>
      <c r="G50" s="74"/>
      <c r="H50" s="82" t="s">
        <v>368</v>
      </c>
      <c r="I50" s="74" t="s">
        <v>15</v>
      </c>
      <c r="J50" s="79">
        <f>J51</f>
        <v>3594.2</v>
      </c>
      <c r="K50" s="79">
        <f>K51</f>
        <v>3700.5</v>
      </c>
      <c r="L50" s="79">
        <f>L51</f>
        <v>3700.5</v>
      </c>
      <c r="M50" s="153">
        <v>4907.4</v>
      </c>
      <c r="N50" s="153">
        <v>4162.2</v>
      </c>
      <c r="O50" s="153">
        <v>4162.2</v>
      </c>
      <c r="P50" s="79">
        <f>J50+K50+L50+M50+N50+O50</f>
        <v>24227</v>
      </c>
      <c r="Q50" s="74">
        <v>2021</v>
      </c>
      <c r="R50" s="24"/>
      <c r="S50" s="24"/>
      <c r="T50" s="24"/>
      <c r="U50" s="23"/>
    </row>
    <row r="51" spans="1:21" s="3" customFormat="1" ht="12.75">
      <c r="A51" s="44" t="s">
        <v>14</v>
      </c>
      <c r="B51" s="45">
        <v>1</v>
      </c>
      <c r="C51" s="45">
        <v>1</v>
      </c>
      <c r="D51" s="45">
        <v>1</v>
      </c>
      <c r="E51" s="45">
        <v>0</v>
      </c>
      <c r="F51" s="45">
        <v>5</v>
      </c>
      <c r="G51" s="45">
        <v>3</v>
      </c>
      <c r="H51" s="66" t="s">
        <v>16</v>
      </c>
      <c r="I51" s="160" t="s">
        <v>15</v>
      </c>
      <c r="J51" s="161">
        <v>3594.2</v>
      </c>
      <c r="K51" s="161">
        <f>3700.5</f>
        <v>3700.5</v>
      </c>
      <c r="L51" s="161">
        <v>3700.5</v>
      </c>
      <c r="M51" s="36">
        <v>4907.4</v>
      </c>
      <c r="N51" s="36">
        <v>4162.2</v>
      </c>
      <c r="O51" s="36">
        <v>4162.2</v>
      </c>
      <c r="P51" s="161">
        <f>J51+K51+L51+M51+N51+O51</f>
        <v>24227</v>
      </c>
      <c r="Q51" s="160">
        <v>2021</v>
      </c>
      <c r="R51" s="24"/>
      <c r="S51" s="24"/>
      <c r="T51" s="24"/>
      <c r="U51" s="23"/>
    </row>
    <row r="52" spans="1:18" ht="51">
      <c r="A52" s="44" t="s">
        <v>14</v>
      </c>
      <c r="B52" s="45">
        <v>1</v>
      </c>
      <c r="C52" s="45">
        <v>1</v>
      </c>
      <c r="D52" s="45">
        <v>1</v>
      </c>
      <c r="E52" s="45">
        <v>0</v>
      </c>
      <c r="F52" s="45">
        <v>5</v>
      </c>
      <c r="G52" s="80"/>
      <c r="H52" s="49" t="s">
        <v>44</v>
      </c>
      <c r="I52" s="164" t="s">
        <v>43</v>
      </c>
      <c r="J52" s="173">
        <v>174</v>
      </c>
      <c r="K52" s="173">
        <v>195</v>
      </c>
      <c r="L52" s="173">
        <v>184</v>
      </c>
      <c r="M52" s="34">
        <v>203</v>
      </c>
      <c r="N52" s="34">
        <v>203</v>
      </c>
      <c r="O52" s="34">
        <v>203</v>
      </c>
      <c r="P52" s="170">
        <f>SUM(J52:O52)/6</f>
        <v>194</v>
      </c>
      <c r="Q52" s="164">
        <v>2021</v>
      </c>
      <c r="R52" s="24"/>
    </row>
    <row r="53" spans="1:21" s="3" customFormat="1" ht="63.75">
      <c r="A53" s="81" t="s">
        <v>14</v>
      </c>
      <c r="B53" s="74">
        <v>1</v>
      </c>
      <c r="C53" s="74">
        <v>1</v>
      </c>
      <c r="D53" s="74">
        <v>1</v>
      </c>
      <c r="E53" s="74">
        <v>0</v>
      </c>
      <c r="F53" s="74">
        <v>6</v>
      </c>
      <c r="G53" s="74"/>
      <c r="H53" s="78" t="s">
        <v>369</v>
      </c>
      <c r="I53" s="74" t="s">
        <v>15</v>
      </c>
      <c r="J53" s="79">
        <f>J54+J55</f>
        <v>7817.1</v>
      </c>
      <c r="K53" s="79">
        <f>K54+K55</f>
        <v>2082.4</v>
      </c>
      <c r="L53" s="79">
        <f>L54+L55</f>
        <v>2249.8</v>
      </c>
      <c r="M53" s="153">
        <v>4976.1</v>
      </c>
      <c r="N53" s="153">
        <v>4976.1</v>
      </c>
      <c r="O53" s="153">
        <v>4976.1</v>
      </c>
      <c r="P53" s="79">
        <f>J53+K53+L53+M53+N53+O53</f>
        <v>27077.6</v>
      </c>
      <c r="Q53" s="74">
        <v>2021</v>
      </c>
      <c r="R53" s="24"/>
      <c r="S53" s="24"/>
      <c r="T53" s="24"/>
      <c r="U53" s="23"/>
    </row>
    <row r="54" spans="1:21" s="3" customFormat="1" ht="12.75">
      <c r="A54" s="44" t="s">
        <v>14</v>
      </c>
      <c r="B54" s="45">
        <v>1</v>
      </c>
      <c r="C54" s="45">
        <v>1</v>
      </c>
      <c r="D54" s="45">
        <v>1</v>
      </c>
      <c r="E54" s="45">
        <v>0</v>
      </c>
      <c r="F54" s="45">
        <v>6</v>
      </c>
      <c r="G54" s="45">
        <v>3</v>
      </c>
      <c r="H54" s="66" t="s">
        <v>16</v>
      </c>
      <c r="I54" s="45" t="s">
        <v>15</v>
      </c>
      <c r="J54" s="161">
        <v>7466.6</v>
      </c>
      <c r="K54" s="161">
        <v>1734.6</v>
      </c>
      <c r="L54" s="161">
        <v>2249.8</v>
      </c>
      <c r="M54" s="36">
        <v>4976.1</v>
      </c>
      <c r="N54" s="36">
        <v>4976.1</v>
      </c>
      <c r="O54" s="36">
        <v>4976.1</v>
      </c>
      <c r="P54" s="161">
        <f>J54+K54+L54+M54+N54+O54</f>
        <v>26379.3</v>
      </c>
      <c r="Q54" s="160">
        <v>2021</v>
      </c>
      <c r="R54" s="24"/>
      <c r="S54" s="24"/>
      <c r="T54" s="24"/>
      <c r="U54" s="23"/>
    </row>
    <row r="55" spans="1:21" s="3" customFormat="1" ht="12.75">
      <c r="A55" s="44" t="s">
        <v>14</v>
      </c>
      <c r="B55" s="45">
        <v>1</v>
      </c>
      <c r="C55" s="45">
        <v>1</v>
      </c>
      <c r="D55" s="45">
        <v>1</v>
      </c>
      <c r="E55" s="45">
        <v>0</v>
      </c>
      <c r="F55" s="45">
        <v>6</v>
      </c>
      <c r="G55" s="45">
        <v>2</v>
      </c>
      <c r="H55" s="66" t="s">
        <v>17</v>
      </c>
      <c r="I55" s="45" t="s">
        <v>15</v>
      </c>
      <c r="J55" s="161">
        <v>350.5</v>
      </c>
      <c r="K55" s="161">
        <v>347.8</v>
      </c>
      <c r="L55" s="161">
        <v>0</v>
      </c>
      <c r="M55" s="36">
        <v>0</v>
      </c>
      <c r="N55" s="36">
        <v>0</v>
      </c>
      <c r="O55" s="36">
        <v>0</v>
      </c>
      <c r="P55" s="161">
        <f>J55+K55+L55+M55+N55+O55</f>
        <v>698.3</v>
      </c>
      <c r="Q55" s="160">
        <v>2017</v>
      </c>
      <c r="R55" s="24"/>
      <c r="S55" s="24"/>
      <c r="T55" s="24"/>
      <c r="U55" s="23"/>
    </row>
    <row r="56" spans="1:18" ht="51">
      <c r="A56" s="44" t="s">
        <v>14</v>
      </c>
      <c r="B56" s="45">
        <v>1</v>
      </c>
      <c r="C56" s="45">
        <v>1</v>
      </c>
      <c r="D56" s="45">
        <v>1</v>
      </c>
      <c r="E56" s="45">
        <v>0</v>
      </c>
      <c r="F56" s="45">
        <v>6</v>
      </c>
      <c r="G56" s="45"/>
      <c r="H56" s="49" t="s">
        <v>203</v>
      </c>
      <c r="I56" s="47" t="s">
        <v>179</v>
      </c>
      <c r="J56" s="170">
        <v>2</v>
      </c>
      <c r="K56" s="170">
        <v>4</v>
      </c>
      <c r="L56" s="170">
        <v>3</v>
      </c>
      <c r="M56" s="33">
        <v>4</v>
      </c>
      <c r="N56" s="33">
        <v>2</v>
      </c>
      <c r="O56" s="33">
        <v>5</v>
      </c>
      <c r="P56" s="170">
        <f>SUM(J56:O56)</f>
        <v>20</v>
      </c>
      <c r="Q56" s="164">
        <v>2021</v>
      </c>
      <c r="R56" s="24"/>
    </row>
    <row r="57" spans="1:18" ht="51">
      <c r="A57" s="44" t="s">
        <v>14</v>
      </c>
      <c r="B57" s="45">
        <v>1</v>
      </c>
      <c r="C57" s="45">
        <v>1</v>
      </c>
      <c r="D57" s="45">
        <v>1</v>
      </c>
      <c r="E57" s="45">
        <v>0</v>
      </c>
      <c r="F57" s="45">
        <v>6</v>
      </c>
      <c r="G57" s="45"/>
      <c r="H57" s="49" t="s">
        <v>202</v>
      </c>
      <c r="I57" s="47" t="s">
        <v>179</v>
      </c>
      <c r="J57" s="170">
        <v>5</v>
      </c>
      <c r="K57" s="170">
        <v>2</v>
      </c>
      <c r="L57" s="170">
        <v>0</v>
      </c>
      <c r="M57" s="33">
        <v>0</v>
      </c>
      <c r="N57" s="33">
        <v>5</v>
      </c>
      <c r="O57" s="33">
        <v>5</v>
      </c>
      <c r="P57" s="170">
        <v>5</v>
      </c>
      <c r="Q57" s="164">
        <v>2021</v>
      </c>
      <c r="R57" s="24"/>
    </row>
    <row r="58" spans="1:18" ht="51">
      <c r="A58" s="44" t="s">
        <v>14</v>
      </c>
      <c r="B58" s="45">
        <v>1</v>
      </c>
      <c r="C58" s="45">
        <v>1</v>
      </c>
      <c r="D58" s="45">
        <v>1</v>
      </c>
      <c r="E58" s="45">
        <v>0</v>
      </c>
      <c r="F58" s="45">
        <v>6</v>
      </c>
      <c r="G58" s="45"/>
      <c r="H58" s="49" t="s">
        <v>201</v>
      </c>
      <c r="I58" s="47" t="s">
        <v>179</v>
      </c>
      <c r="J58" s="170">
        <v>8</v>
      </c>
      <c r="K58" s="170">
        <v>2</v>
      </c>
      <c r="L58" s="170">
        <v>29</v>
      </c>
      <c r="M58" s="33">
        <v>32</v>
      </c>
      <c r="N58" s="33">
        <v>32</v>
      </c>
      <c r="O58" s="33">
        <v>32</v>
      </c>
      <c r="P58" s="170">
        <v>32</v>
      </c>
      <c r="Q58" s="164">
        <v>2021</v>
      </c>
      <c r="R58" s="24"/>
    </row>
    <row r="59" spans="1:18" ht="76.5">
      <c r="A59" s="44" t="s">
        <v>14</v>
      </c>
      <c r="B59" s="45">
        <v>1</v>
      </c>
      <c r="C59" s="45">
        <v>1</v>
      </c>
      <c r="D59" s="45">
        <v>1</v>
      </c>
      <c r="E59" s="45">
        <v>0</v>
      </c>
      <c r="F59" s="45">
        <v>6</v>
      </c>
      <c r="G59" s="47"/>
      <c r="H59" s="49" t="s">
        <v>214</v>
      </c>
      <c r="I59" s="47" t="s">
        <v>54</v>
      </c>
      <c r="J59" s="173">
        <v>28</v>
      </c>
      <c r="K59" s="173">
        <v>8</v>
      </c>
      <c r="L59" s="173">
        <v>0</v>
      </c>
      <c r="M59" s="34">
        <v>0</v>
      </c>
      <c r="N59" s="34">
        <v>0</v>
      </c>
      <c r="O59" s="34">
        <v>0</v>
      </c>
      <c r="P59" s="173">
        <v>28</v>
      </c>
      <c r="Q59" s="173">
        <v>2017</v>
      </c>
      <c r="R59" s="24"/>
    </row>
    <row r="60" spans="1:21" s="3" customFormat="1" ht="64.5" customHeight="1">
      <c r="A60" s="73" t="s">
        <v>14</v>
      </c>
      <c r="B60" s="74">
        <v>1</v>
      </c>
      <c r="C60" s="74">
        <v>1</v>
      </c>
      <c r="D60" s="74">
        <v>1</v>
      </c>
      <c r="E60" s="74">
        <v>0</v>
      </c>
      <c r="F60" s="74">
        <v>7</v>
      </c>
      <c r="G60" s="74"/>
      <c r="H60" s="78" t="s">
        <v>370</v>
      </c>
      <c r="I60" s="74" t="s">
        <v>15</v>
      </c>
      <c r="J60" s="79">
        <f>J61</f>
        <v>25</v>
      </c>
      <c r="K60" s="79">
        <f>K61</f>
        <v>25</v>
      </c>
      <c r="L60" s="79">
        <f>L61</f>
        <v>25</v>
      </c>
      <c r="M60" s="153">
        <v>25</v>
      </c>
      <c r="N60" s="153">
        <v>25</v>
      </c>
      <c r="O60" s="153">
        <v>27.4</v>
      </c>
      <c r="P60" s="79">
        <f>J60+K60+L60+M60+N60+O60</f>
        <v>152.4</v>
      </c>
      <c r="Q60" s="74">
        <v>2021</v>
      </c>
      <c r="R60" s="24"/>
      <c r="S60" s="24"/>
      <c r="T60" s="24"/>
      <c r="U60" s="23"/>
    </row>
    <row r="61" spans="1:21" s="3" customFormat="1" ht="12.75">
      <c r="A61" s="44" t="s">
        <v>14</v>
      </c>
      <c r="B61" s="45">
        <v>1</v>
      </c>
      <c r="C61" s="45">
        <v>1</v>
      </c>
      <c r="D61" s="45">
        <v>1</v>
      </c>
      <c r="E61" s="45">
        <v>0</v>
      </c>
      <c r="F61" s="45">
        <v>7</v>
      </c>
      <c r="G61" s="45">
        <v>3</v>
      </c>
      <c r="H61" s="66" t="s">
        <v>16</v>
      </c>
      <c r="I61" s="45" t="s">
        <v>15</v>
      </c>
      <c r="J61" s="161">
        <v>25</v>
      </c>
      <c r="K61" s="161">
        <v>25</v>
      </c>
      <c r="L61" s="161">
        <v>25</v>
      </c>
      <c r="M61" s="36">
        <v>25</v>
      </c>
      <c r="N61" s="36">
        <v>25</v>
      </c>
      <c r="O61" s="36">
        <v>27.4</v>
      </c>
      <c r="P61" s="161">
        <f>J61+K61+PRINT_AREA+M61+N61+O61</f>
        <v>152.4</v>
      </c>
      <c r="Q61" s="160">
        <v>2021</v>
      </c>
      <c r="R61" s="24"/>
      <c r="S61" s="24"/>
      <c r="T61" s="24"/>
      <c r="U61" s="23"/>
    </row>
    <row r="62" spans="1:18" ht="76.5">
      <c r="A62" s="44" t="s">
        <v>14</v>
      </c>
      <c r="B62" s="45">
        <v>1</v>
      </c>
      <c r="C62" s="45">
        <v>1</v>
      </c>
      <c r="D62" s="45">
        <v>1</v>
      </c>
      <c r="E62" s="45">
        <v>0</v>
      </c>
      <c r="F62" s="45">
        <v>7</v>
      </c>
      <c r="G62" s="47"/>
      <c r="H62" s="49" t="s">
        <v>46</v>
      </c>
      <c r="I62" s="47" t="s">
        <v>20</v>
      </c>
      <c r="J62" s="167">
        <v>7</v>
      </c>
      <c r="K62" s="167">
        <v>3</v>
      </c>
      <c r="L62" s="167">
        <v>3</v>
      </c>
      <c r="M62" s="39">
        <v>3</v>
      </c>
      <c r="N62" s="39">
        <v>3</v>
      </c>
      <c r="O62" s="39">
        <v>3</v>
      </c>
      <c r="P62" s="167">
        <v>3</v>
      </c>
      <c r="Q62" s="164">
        <v>2021</v>
      </c>
      <c r="R62" s="24"/>
    </row>
    <row r="63" spans="1:18" ht="76.5">
      <c r="A63" s="44" t="s">
        <v>14</v>
      </c>
      <c r="B63" s="45">
        <v>1</v>
      </c>
      <c r="C63" s="45">
        <v>1</v>
      </c>
      <c r="D63" s="45">
        <v>1</v>
      </c>
      <c r="E63" s="45">
        <v>0</v>
      </c>
      <c r="F63" s="45">
        <v>7</v>
      </c>
      <c r="G63" s="47"/>
      <c r="H63" s="49" t="s">
        <v>207</v>
      </c>
      <c r="I63" s="47" t="s">
        <v>54</v>
      </c>
      <c r="J63" s="172">
        <v>0</v>
      </c>
      <c r="K63" s="172">
        <v>0</v>
      </c>
      <c r="L63" s="172">
        <v>3</v>
      </c>
      <c r="M63" s="41">
        <v>3</v>
      </c>
      <c r="N63" s="41">
        <v>2</v>
      </c>
      <c r="O63" s="41">
        <v>3</v>
      </c>
      <c r="P63" s="172">
        <f>SUM(J63:O63)</f>
        <v>11</v>
      </c>
      <c r="Q63" s="164">
        <v>2021</v>
      </c>
      <c r="R63" s="24"/>
    </row>
    <row r="64" spans="1:21" s="3" customFormat="1" ht="33" customHeight="1">
      <c r="A64" s="69" t="s">
        <v>14</v>
      </c>
      <c r="B64" s="70">
        <v>1</v>
      </c>
      <c r="C64" s="70">
        <v>1</v>
      </c>
      <c r="D64" s="70">
        <v>2</v>
      </c>
      <c r="E64" s="70">
        <v>0</v>
      </c>
      <c r="F64" s="70">
        <v>0</v>
      </c>
      <c r="G64" s="70"/>
      <c r="H64" s="71" t="s">
        <v>47</v>
      </c>
      <c r="I64" s="70" t="s">
        <v>15</v>
      </c>
      <c r="J64" s="48">
        <f>J65+J66</f>
        <v>1267029.1</v>
      </c>
      <c r="K64" s="48">
        <f>K65+K66</f>
        <v>1278139.6</v>
      </c>
      <c r="L64" s="48">
        <f>L65+L66</f>
        <v>1436722.5</v>
      </c>
      <c r="M64" s="42">
        <v>1533526.6</v>
      </c>
      <c r="N64" s="42">
        <v>1605776.6</v>
      </c>
      <c r="O64" s="42">
        <v>1700430</v>
      </c>
      <c r="P64" s="48">
        <f>J64+K64+L64+M64+N64+O64</f>
        <v>8821624.4</v>
      </c>
      <c r="Q64" s="70">
        <v>2021</v>
      </c>
      <c r="R64" s="24"/>
      <c r="S64" s="24"/>
      <c r="T64" s="24"/>
      <c r="U64" s="23"/>
    </row>
    <row r="65" spans="1:21" s="3" customFormat="1" ht="12.75">
      <c r="A65" s="83" t="s">
        <v>14</v>
      </c>
      <c r="B65" s="45">
        <v>1</v>
      </c>
      <c r="C65" s="45">
        <v>1</v>
      </c>
      <c r="D65" s="45">
        <v>2</v>
      </c>
      <c r="E65" s="45">
        <v>0</v>
      </c>
      <c r="F65" s="45">
        <v>0</v>
      </c>
      <c r="G65" s="45">
        <v>3</v>
      </c>
      <c r="H65" s="66" t="s">
        <v>16</v>
      </c>
      <c r="I65" s="45" t="s">
        <v>15</v>
      </c>
      <c r="J65" s="161">
        <v>298339.8</v>
      </c>
      <c r="K65" s="161">
        <f>K73+K82+K87</f>
        <v>300286.1</v>
      </c>
      <c r="L65" s="161">
        <f>L73+L82+L87</f>
        <v>330533.9</v>
      </c>
      <c r="M65" s="36">
        <v>389405.1</v>
      </c>
      <c r="N65" s="36">
        <v>365274.3</v>
      </c>
      <c r="O65" s="36">
        <v>356920.2</v>
      </c>
      <c r="P65" s="161">
        <f>J65+K65+L65+M65+N65+O65</f>
        <v>2040759.4</v>
      </c>
      <c r="Q65" s="160">
        <v>2021</v>
      </c>
      <c r="R65" s="24"/>
      <c r="S65" s="24"/>
      <c r="T65" s="24"/>
      <c r="U65" s="23"/>
    </row>
    <row r="66" spans="1:21" s="3" customFormat="1" ht="12.75">
      <c r="A66" s="83" t="s">
        <v>14</v>
      </c>
      <c r="B66" s="45">
        <v>1</v>
      </c>
      <c r="C66" s="45">
        <v>1</v>
      </c>
      <c r="D66" s="45">
        <v>2</v>
      </c>
      <c r="E66" s="45">
        <v>0</v>
      </c>
      <c r="F66" s="45">
        <v>0</v>
      </c>
      <c r="G66" s="45">
        <v>2</v>
      </c>
      <c r="H66" s="66" t="s">
        <v>17</v>
      </c>
      <c r="I66" s="45" t="s">
        <v>15</v>
      </c>
      <c r="J66" s="161">
        <f>J74</f>
        <v>968689.3</v>
      </c>
      <c r="K66" s="161">
        <f>K74</f>
        <v>977853.5</v>
      </c>
      <c r="L66" s="161">
        <f>L74+L88</f>
        <v>1106188.6</v>
      </c>
      <c r="M66" s="36">
        <v>1144121.5</v>
      </c>
      <c r="N66" s="36">
        <v>1240502.3</v>
      </c>
      <c r="O66" s="36">
        <v>1343509.8</v>
      </c>
      <c r="P66" s="161">
        <f>J66+K66+L66+M66+N66+O66</f>
        <v>6780865</v>
      </c>
      <c r="Q66" s="160">
        <v>2021</v>
      </c>
      <c r="R66" s="24"/>
      <c r="S66" s="24"/>
      <c r="T66" s="24"/>
      <c r="U66" s="23"/>
    </row>
    <row r="67" spans="1:18" ht="108" customHeight="1">
      <c r="A67" s="44" t="s">
        <v>14</v>
      </c>
      <c r="B67" s="45">
        <v>1</v>
      </c>
      <c r="C67" s="45">
        <v>1</v>
      </c>
      <c r="D67" s="45">
        <v>2</v>
      </c>
      <c r="E67" s="45">
        <v>0</v>
      </c>
      <c r="F67" s="45">
        <v>0</v>
      </c>
      <c r="G67" s="47"/>
      <c r="H67" s="46" t="s">
        <v>273</v>
      </c>
      <c r="I67" s="47" t="s">
        <v>20</v>
      </c>
      <c r="J67" s="167">
        <v>98.6</v>
      </c>
      <c r="K67" s="167">
        <v>99.6</v>
      </c>
      <c r="L67" s="167">
        <v>100</v>
      </c>
      <c r="M67" s="40">
        <v>99.6</v>
      </c>
      <c r="N67" s="40">
        <v>99.7</v>
      </c>
      <c r="O67" s="40">
        <v>99.8</v>
      </c>
      <c r="P67" s="72">
        <v>100</v>
      </c>
      <c r="Q67" s="164">
        <v>2021</v>
      </c>
      <c r="R67" s="24"/>
    </row>
    <row r="68" spans="1:18" ht="89.25">
      <c r="A68" s="44" t="s">
        <v>14</v>
      </c>
      <c r="B68" s="45">
        <v>1</v>
      </c>
      <c r="C68" s="45">
        <v>1</v>
      </c>
      <c r="D68" s="45">
        <v>2</v>
      </c>
      <c r="E68" s="45">
        <v>0</v>
      </c>
      <c r="F68" s="45">
        <v>0</v>
      </c>
      <c r="G68" s="47"/>
      <c r="H68" s="46" t="s">
        <v>274</v>
      </c>
      <c r="I68" s="47" t="s">
        <v>20</v>
      </c>
      <c r="J68" s="167">
        <v>93.6</v>
      </c>
      <c r="K68" s="167">
        <v>95.2</v>
      </c>
      <c r="L68" s="167">
        <v>99.1</v>
      </c>
      <c r="M68" s="39">
        <v>99.2</v>
      </c>
      <c r="N68" s="39">
        <v>99.4</v>
      </c>
      <c r="O68" s="39">
        <v>99.6</v>
      </c>
      <c r="P68" s="167">
        <v>99.6</v>
      </c>
      <c r="Q68" s="164">
        <v>2021</v>
      </c>
      <c r="R68" s="24"/>
    </row>
    <row r="69" spans="1:18" ht="63.75">
      <c r="A69" s="44" t="s">
        <v>14</v>
      </c>
      <c r="B69" s="45">
        <v>1</v>
      </c>
      <c r="C69" s="45">
        <v>1</v>
      </c>
      <c r="D69" s="45">
        <v>2</v>
      </c>
      <c r="E69" s="45">
        <v>0</v>
      </c>
      <c r="F69" s="45">
        <v>0</v>
      </c>
      <c r="G69" s="47"/>
      <c r="H69" s="46" t="s">
        <v>48</v>
      </c>
      <c r="I69" s="47" t="s">
        <v>20</v>
      </c>
      <c r="J69" s="167">
        <v>100</v>
      </c>
      <c r="K69" s="167">
        <v>100</v>
      </c>
      <c r="L69" s="167">
        <v>100</v>
      </c>
      <c r="M69" s="39">
        <v>100</v>
      </c>
      <c r="N69" s="39">
        <v>100</v>
      </c>
      <c r="O69" s="39">
        <v>100</v>
      </c>
      <c r="P69" s="167">
        <v>100</v>
      </c>
      <c r="Q69" s="164">
        <v>2021</v>
      </c>
      <c r="R69" s="24"/>
    </row>
    <row r="70" spans="1:18" ht="51">
      <c r="A70" s="73" t="s">
        <v>14</v>
      </c>
      <c r="B70" s="74">
        <v>1</v>
      </c>
      <c r="C70" s="74">
        <v>1</v>
      </c>
      <c r="D70" s="74">
        <v>2</v>
      </c>
      <c r="E70" s="74">
        <v>0</v>
      </c>
      <c r="F70" s="74">
        <v>1</v>
      </c>
      <c r="G70" s="75"/>
      <c r="H70" s="76" t="s">
        <v>23</v>
      </c>
      <c r="I70" s="75" t="s">
        <v>39</v>
      </c>
      <c r="J70" s="77" t="s">
        <v>40</v>
      </c>
      <c r="K70" s="77" t="s">
        <v>40</v>
      </c>
      <c r="L70" s="77" t="s">
        <v>40</v>
      </c>
      <c r="M70" s="152" t="s">
        <v>40</v>
      </c>
      <c r="N70" s="152" t="s">
        <v>40</v>
      </c>
      <c r="O70" s="152" t="s">
        <v>40</v>
      </c>
      <c r="P70" s="77" t="s">
        <v>40</v>
      </c>
      <c r="Q70" s="75">
        <v>2021</v>
      </c>
      <c r="R70" s="24"/>
    </row>
    <row r="71" spans="1:18" ht="51">
      <c r="A71" s="44" t="s">
        <v>14</v>
      </c>
      <c r="B71" s="45">
        <v>1</v>
      </c>
      <c r="C71" s="45">
        <v>1</v>
      </c>
      <c r="D71" s="45">
        <v>2</v>
      </c>
      <c r="E71" s="45">
        <v>0</v>
      </c>
      <c r="F71" s="45">
        <v>1</v>
      </c>
      <c r="G71" s="47"/>
      <c r="H71" s="46" t="s">
        <v>49</v>
      </c>
      <c r="I71" s="164" t="s">
        <v>20</v>
      </c>
      <c r="J71" s="167">
        <v>100</v>
      </c>
      <c r="K71" s="167">
        <v>100</v>
      </c>
      <c r="L71" s="167">
        <v>100</v>
      </c>
      <c r="M71" s="39">
        <v>100</v>
      </c>
      <c r="N71" s="39">
        <v>100</v>
      </c>
      <c r="O71" s="39">
        <v>100</v>
      </c>
      <c r="P71" s="167">
        <v>100</v>
      </c>
      <c r="Q71" s="164">
        <v>2021</v>
      </c>
      <c r="R71" s="24"/>
    </row>
    <row r="72" spans="1:21" s="3" customFormat="1" ht="60.75" customHeight="1">
      <c r="A72" s="73" t="s">
        <v>14</v>
      </c>
      <c r="B72" s="74">
        <v>1</v>
      </c>
      <c r="C72" s="74">
        <v>1</v>
      </c>
      <c r="D72" s="74">
        <v>2</v>
      </c>
      <c r="E72" s="74">
        <v>0</v>
      </c>
      <c r="F72" s="74">
        <v>2</v>
      </c>
      <c r="G72" s="74"/>
      <c r="H72" s="78" t="s">
        <v>371</v>
      </c>
      <c r="I72" s="74" t="s">
        <v>15</v>
      </c>
      <c r="J72" s="79">
        <f>J73+J74</f>
        <v>1251949.6</v>
      </c>
      <c r="K72" s="79">
        <f>K73+K74</f>
        <v>1249414</v>
      </c>
      <c r="L72" s="79">
        <f>L73+L74</f>
        <v>1405865.5</v>
      </c>
      <c r="M72" s="153">
        <v>1494321.4</v>
      </c>
      <c r="N72" s="153">
        <v>1567661.4</v>
      </c>
      <c r="O72" s="153">
        <v>1670668.9</v>
      </c>
      <c r="P72" s="79">
        <f>J72+K72+L72+M72+N72+O72</f>
        <v>8639880.8</v>
      </c>
      <c r="Q72" s="74">
        <v>2021</v>
      </c>
      <c r="R72" s="24"/>
      <c r="S72" s="24"/>
      <c r="T72" s="24"/>
      <c r="U72" s="23"/>
    </row>
    <row r="73" spans="1:21" s="3" customFormat="1" ht="12.75">
      <c r="A73" s="44" t="s">
        <v>14</v>
      </c>
      <c r="B73" s="45">
        <v>1</v>
      </c>
      <c r="C73" s="45">
        <v>1</v>
      </c>
      <c r="D73" s="45">
        <v>2</v>
      </c>
      <c r="E73" s="45">
        <v>0</v>
      </c>
      <c r="F73" s="45">
        <v>2</v>
      </c>
      <c r="G73" s="45">
        <v>3</v>
      </c>
      <c r="H73" s="66" t="s">
        <v>16</v>
      </c>
      <c r="I73" s="160" t="s">
        <v>15</v>
      </c>
      <c r="J73" s="161">
        <f>288484.2-5223.9</f>
        <v>283260.3</v>
      </c>
      <c r="K73" s="161">
        <f>271560.6-0.06</f>
        <v>271560.5</v>
      </c>
      <c r="L73" s="161">
        <v>300108.5</v>
      </c>
      <c r="M73" s="36">
        <v>350199.9</v>
      </c>
      <c r="N73" s="36">
        <v>327159.1</v>
      </c>
      <c r="O73" s="36">
        <v>327159.1</v>
      </c>
      <c r="P73" s="161">
        <f>J73+K73+L73+M73+N73+O73</f>
        <v>1859447.4</v>
      </c>
      <c r="Q73" s="160">
        <v>2021</v>
      </c>
      <c r="R73" s="24"/>
      <c r="S73" s="24"/>
      <c r="T73" s="24"/>
      <c r="U73" s="23"/>
    </row>
    <row r="74" spans="1:21" s="3" customFormat="1" ht="12.75">
      <c r="A74" s="44" t="s">
        <v>14</v>
      </c>
      <c r="B74" s="45">
        <v>1</v>
      </c>
      <c r="C74" s="45">
        <v>1</v>
      </c>
      <c r="D74" s="45">
        <v>2</v>
      </c>
      <c r="E74" s="45">
        <v>0</v>
      </c>
      <c r="F74" s="45">
        <v>2</v>
      </c>
      <c r="G74" s="45">
        <v>2</v>
      </c>
      <c r="H74" s="66" t="s">
        <v>17</v>
      </c>
      <c r="I74" s="160" t="s">
        <v>15</v>
      </c>
      <c r="J74" s="161">
        <v>968689.3</v>
      </c>
      <c r="K74" s="161">
        <v>977853.5</v>
      </c>
      <c r="L74" s="161">
        <v>1105757</v>
      </c>
      <c r="M74" s="36">
        <v>1144121.5</v>
      </c>
      <c r="N74" s="36">
        <v>1240502.3</v>
      </c>
      <c r="O74" s="36">
        <v>1343509.8</v>
      </c>
      <c r="P74" s="161">
        <f>J74+K74+L74+M74+N74+O74</f>
        <v>6780433.4</v>
      </c>
      <c r="Q74" s="160">
        <v>2021</v>
      </c>
      <c r="R74" s="24"/>
      <c r="S74" s="24"/>
      <c r="T74" s="24"/>
      <c r="U74" s="23"/>
    </row>
    <row r="75" spans="1:18" ht="38.25">
      <c r="A75" s="44" t="s">
        <v>14</v>
      </c>
      <c r="B75" s="45">
        <v>1</v>
      </c>
      <c r="C75" s="45">
        <v>1</v>
      </c>
      <c r="D75" s="45">
        <v>2</v>
      </c>
      <c r="E75" s="45">
        <v>0</v>
      </c>
      <c r="F75" s="45">
        <v>2</v>
      </c>
      <c r="G75" s="47"/>
      <c r="H75" s="49" t="s">
        <v>53</v>
      </c>
      <c r="I75" s="164" t="s">
        <v>43</v>
      </c>
      <c r="J75" s="170">
        <v>18792</v>
      </c>
      <c r="K75" s="170">
        <v>19077</v>
      </c>
      <c r="L75" s="170">
        <v>19805</v>
      </c>
      <c r="M75" s="33">
        <v>20311</v>
      </c>
      <c r="N75" s="33">
        <v>20814</v>
      </c>
      <c r="O75" s="33">
        <v>21227</v>
      </c>
      <c r="P75" s="170">
        <v>21227</v>
      </c>
      <c r="Q75" s="164">
        <v>2021</v>
      </c>
      <c r="R75" s="24"/>
    </row>
    <row r="76" spans="1:18" ht="38.25">
      <c r="A76" s="44" t="s">
        <v>14</v>
      </c>
      <c r="B76" s="45">
        <v>1</v>
      </c>
      <c r="C76" s="45">
        <v>1</v>
      </c>
      <c r="D76" s="45">
        <v>2</v>
      </c>
      <c r="E76" s="45">
        <v>0</v>
      </c>
      <c r="F76" s="45">
        <v>2</v>
      </c>
      <c r="G76" s="47"/>
      <c r="H76" s="49" t="s">
        <v>2</v>
      </c>
      <c r="I76" s="164" t="s">
        <v>43</v>
      </c>
      <c r="J76" s="172">
        <v>25</v>
      </c>
      <c r="K76" s="172">
        <v>25</v>
      </c>
      <c r="L76" s="172">
        <v>25</v>
      </c>
      <c r="M76" s="41">
        <v>25</v>
      </c>
      <c r="N76" s="41">
        <v>25</v>
      </c>
      <c r="O76" s="41">
        <v>25</v>
      </c>
      <c r="P76" s="170">
        <v>25</v>
      </c>
      <c r="Q76" s="164">
        <v>2021</v>
      </c>
      <c r="R76" s="24"/>
    </row>
    <row r="77" spans="1:18" ht="76.5">
      <c r="A77" s="44" t="s">
        <v>14</v>
      </c>
      <c r="B77" s="45">
        <v>1</v>
      </c>
      <c r="C77" s="45">
        <v>1</v>
      </c>
      <c r="D77" s="45">
        <v>2</v>
      </c>
      <c r="E77" s="45">
        <v>0</v>
      </c>
      <c r="F77" s="45">
        <v>2</v>
      </c>
      <c r="G77" s="47"/>
      <c r="H77" s="49" t="s">
        <v>242</v>
      </c>
      <c r="I77" s="164" t="s">
        <v>20</v>
      </c>
      <c r="J77" s="168">
        <f>J73/J9*100</f>
        <v>25.6</v>
      </c>
      <c r="K77" s="168">
        <f>K73/K10*100</f>
        <v>12.9</v>
      </c>
      <c r="L77" s="168">
        <f>L73/L9*100</f>
        <v>21.6</v>
      </c>
      <c r="M77" s="35">
        <v>22</v>
      </c>
      <c r="N77" s="35">
        <v>23.3</v>
      </c>
      <c r="O77" s="35">
        <v>23.2</v>
      </c>
      <c r="P77" s="168">
        <f>P73/P9*100</f>
        <v>22.9</v>
      </c>
      <c r="Q77" s="164">
        <v>2021</v>
      </c>
      <c r="R77" s="24"/>
    </row>
    <row r="78" spans="1:18" ht="63.75">
      <c r="A78" s="44" t="s">
        <v>14</v>
      </c>
      <c r="B78" s="45">
        <v>1</v>
      </c>
      <c r="C78" s="45">
        <v>1</v>
      </c>
      <c r="D78" s="45">
        <v>2</v>
      </c>
      <c r="E78" s="45">
        <v>0</v>
      </c>
      <c r="F78" s="45">
        <v>2</v>
      </c>
      <c r="G78" s="47"/>
      <c r="H78" s="49" t="s">
        <v>303</v>
      </c>
      <c r="I78" s="164" t="s">
        <v>15</v>
      </c>
      <c r="J78" s="168">
        <f>J74/J75</f>
        <v>51.5</v>
      </c>
      <c r="K78" s="168">
        <f>K74/K75</f>
        <v>51.3</v>
      </c>
      <c r="L78" s="168">
        <f>L74/L75</f>
        <v>55.8</v>
      </c>
      <c r="M78" s="35">
        <v>56.3</v>
      </c>
      <c r="N78" s="35">
        <v>59.6</v>
      </c>
      <c r="O78" s="35">
        <v>63.3</v>
      </c>
      <c r="P78" s="167">
        <f>SUM(J78:O78)</f>
        <v>337.8</v>
      </c>
      <c r="Q78" s="164">
        <v>2021</v>
      </c>
      <c r="R78" s="24"/>
    </row>
    <row r="79" spans="1:18" ht="51">
      <c r="A79" s="44" t="s">
        <v>14</v>
      </c>
      <c r="B79" s="45">
        <v>1</v>
      </c>
      <c r="C79" s="45">
        <v>1</v>
      </c>
      <c r="D79" s="45">
        <v>2</v>
      </c>
      <c r="E79" s="45">
        <v>0</v>
      </c>
      <c r="F79" s="45">
        <v>2</v>
      </c>
      <c r="G79" s="47"/>
      <c r="H79" s="49" t="s">
        <v>275</v>
      </c>
      <c r="I79" s="164" t="s">
        <v>215</v>
      </c>
      <c r="J79" s="167">
        <v>0</v>
      </c>
      <c r="K79" s="167">
        <f>34903+535.3</f>
        <v>35438.3</v>
      </c>
      <c r="L79" s="167">
        <v>39464.4</v>
      </c>
      <c r="M79" s="39">
        <v>41766</v>
      </c>
      <c r="N79" s="40">
        <v>41766</v>
      </c>
      <c r="O79" s="40">
        <v>41766</v>
      </c>
      <c r="P79" s="167">
        <f>SUM(J79:O79)/5</f>
        <v>40040.1</v>
      </c>
      <c r="Q79" s="164">
        <v>2019</v>
      </c>
      <c r="R79" s="24"/>
    </row>
    <row r="80" spans="1:18" ht="72" customHeight="1">
      <c r="A80" s="44" t="s">
        <v>14</v>
      </c>
      <c r="B80" s="45">
        <v>1</v>
      </c>
      <c r="C80" s="45">
        <v>1</v>
      </c>
      <c r="D80" s="45">
        <v>2</v>
      </c>
      <c r="E80" s="45">
        <v>0</v>
      </c>
      <c r="F80" s="45">
        <v>2</v>
      </c>
      <c r="G80" s="47"/>
      <c r="H80" s="46" t="s">
        <v>262</v>
      </c>
      <c r="I80" s="164" t="s">
        <v>43</v>
      </c>
      <c r="J80" s="172">
        <v>0</v>
      </c>
      <c r="K80" s="170">
        <v>0</v>
      </c>
      <c r="L80" s="170">
        <v>420</v>
      </c>
      <c r="M80" s="41">
        <v>388</v>
      </c>
      <c r="N80" s="41">
        <v>292</v>
      </c>
      <c r="O80" s="41">
        <v>266</v>
      </c>
      <c r="P80" s="170">
        <f>SUM(J80:O80)</f>
        <v>1366</v>
      </c>
      <c r="Q80" s="164">
        <v>2021</v>
      </c>
      <c r="R80" s="24"/>
    </row>
    <row r="81" spans="1:21" s="3" customFormat="1" ht="43.5" customHeight="1">
      <c r="A81" s="73" t="s">
        <v>14</v>
      </c>
      <c r="B81" s="74">
        <v>1</v>
      </c>
      <c r="C81" s="74">
        <v>1</v>
      </c>
      <c r="D81" s="74">
        <v>2</v>
      </c>
      <c r="E81" s="74">
        <v>0</v>
      </c>
      <c r="F81" s="74">
        <v>3</v>
      </c>
      <c r="G81" s="74">
        <v>3</v>
      </c>
      <c r="H81" s="78" t="s">
        <v>372</v>
      </c>
      <c r="I81" s="74" t="s">
        <v>15</v>
      </c>
      <c r="J81" s="79">
        <f>J82</f>
        <v>5283.5</v>
      </c>
      <c r="K81" s="79">
        <f>K82</f>
        <v>20006.3</v>
      </c>
      <c r="L81" s="79">
        <f>L82</f>
        <v>18784.7</v>
      </c>
      <c r="M81" s="153">
        <v>34391.7</v>
      </c>
      <c r="N81" s="153">
        <v>34391.7</v>
      </c>
      <c r="O81" s="153">
        <v>25978.4</v>
      </c>
      <c r="P81" s="79">
        <f>J81+K81+L81+M81+N81+O81</f>
        <v>138836.3</v>
      </c>
      <c r="Q81" s="74">
        <v>2021</v>
      </c>
      <c r="R81" s="24"/>
      <c r="S81" s="24"/>
      <c r="T81" s="24"/>
      <c r="U81" s="23"/>
    </row>
    <row r="82" spans="1:21" s="3" customFormat="1" ht="12.75">
      <c r="A82" s="44" t="s">
        <v>14</v>
      </c>
      <c r="B82" s="45">
        <v>1</v>
      </c>
      <c r="C82" s="45">
        <v>1</v>
      </c>
      <c r="D82" s="45">
        <v>2</v>
      </c>
      <c r="E82" s="45">
        <v>0</v>
      </c>
      <c r="F82" s="45">
        <v>3</v>
      </c>
      <c r="G82" s="45">
        <v>3</v>
      </c>
      <c r="H82" s="66" t="s">
        <v>16</v>
      </c>
      <c r="I82" s="45" t="s">
        <v>15</v>
      </c>
      <c r="J82" s="161">
        <v>5283.5</v>
      </c>
      <c r="K82" s="161">
        <f>21017.5-1011.2</f>
        <v>20006.3</v>
      </c>
      <c r="L82" s="161">
        <f>23622.4-4839.4+1.7</f>
        <v>18784.7</v>
      </c>
      <c r="M82" s="36">
        <v>34391.7</v>
      </c>
      <c r="N82" s="36">
        <v>34391.7</v>
      </c>
      <c r="O82" s="36">
        <v>25978.4</v>
      </c>
      <c r="P82" s="161">
        <f>J82+K82+L82+M82+N82+O82</f>
        <v>138836.3</v>
      </c>
      <c r="Q82" s="160">
        <v>2021</v>
      </c>
      <c r="R82" s="24"/>
      <c r="S82" s="24"/>
      <c r="T82" s="24"/>
      <c r="U82" s="23"/>
    </row>
    <row r="83" spans="1:18" ht="51">
      <c r="A83" s="44" t="s">
        <v>14</v>
      </c>
      <c r="B83" s="45">
        <v>1</v>
      </c>
      <c r="C83" s="45">
        <v>1</v>
      </c>
      <c r="D83" s="45">
        <v>2</v>
      </c>
      <c r="E83" s="45">
        <v>0</v>
      </c>
      <c r="F83" s="45">
        <v>3</v>
      </c>
      <c r="G83" s="47"/>
      <c r="H83" s="46" t="s">
        <v>200</v>
      </c>
      <c r="I83" s="47" t="s">
        <v>54</v>
      </c>
      <c r="J83" s="170">
        <v>29</v>
      </c>
      <c r="K83" s="173">
        <v>28</v>
      </c>
      <c r="L83" s="173">
        <v>28</v>
      </c>
      <c r="M83" s="34">
        <v>28</v>
      </c>
      <c r="N83" s="34">
        <v>28</v>
      </c>
      <c r="O83" s="34">
        <v>28</v>
      </c>
      <c r="P83" s="170">
        <v>28</v>
      </c>
      <c r="Q83" s="164">
        <v>2021</v>
      </c>
      <c r="R83" s="24"/>
    </row>
    <row r="84" spans="1:18" ht="89.25">
      <c r="A84" s="44" t="s">
        <v>14</v>
      </c>
      <c r="B84" s="45">
        <v>1</v>
      </c>
      <c r="C84" s="45">
        <v>1</v>
      </c>
      <c r="D84" s="45">
        <v>2</v>
      </c>
      <c r="E84" s="45">
        <v>0</v>
      </c>
      <c r="F84" s="45">
        <v>3</v>
      </c>
      <c r="G84" s="47"/>
      <c r="H84" s="46" t="s">
        <v>276</v>
      </c>
      <c r="I84" s="47" t="s">
        <v>54</v>
      </c>
      <c r="J84" s="170">
        <v>0</v>
      </c>
      <c r="K84" s="173">
        <v>7</v>
      </c>
      <c r="L84" s="173">
        <v>7</v>
      </c>
      <c r="M84" s="34">
        <v>16</v>
      </c>
      <c r="N84" s="33">
        <v>16</v>
      </c>
      <c r="O84" s="33">
        <v>16</v>
      </c>
      <c r="P84" s="170">
        <v>16</v>
      </c>
      <c r="Q84" s="164">
        <v>2021</v>
      </c>
      <c r="R84" s="24"/>
    </row>
    <row r="85" spans="1:18" ht="25.5">
      <c r="A85" s="44" t="s">
        <v>14</v>
      </c>
      <c r="B85" s="45">
        <v>1</v>
      </c>
      <c r="C85" s="45">
        <v>1</v>
      </c>
      <c r="D85" s="45">
        <v>2</v>
      </c>
      <c r="E85" s="45">
        <v>0</v>
      </c>
      <c r="F85" s="45">
        <v>3</v>
      </c>
      <c r="G85" s="47"/>
      <c r="H85" s="46" t="s">
        <v>277</v>
      </c>
      <c r="I85" s="47" t="s">
        <v>43</v>
      </c>
      <c r="J85" s="170">
        <v>0</v>
      </c>
      <c r="K85" s="170">
        <f>1475-29-224</f>
        <v>1222</v>
      </c>
      <c r="L85" s="170">
        <v>1298</v>
      </c>
      <c r="M85" s="33">
        <v>1548</v>
      </c>
      <c r="N85" s="33">
        <v>1548</v>
      </c>
      <c r="O85" s="33">
        <v>1173</v>
      </c>
      <c r="P85" s="170">
        <f>SUM(J85:O85)</f>
        <v>6789</v>
      </c>
      <c r="Q85" s="164">
        <v>2021</v>
      </c>
      <c r="R85" s="24"/>
    </row>
    <row r="86" spans="1:21" s="3" customFormat="1" ht="51">
      <c r="A86" s="73" t="s">
        <v>14</v>
      </c>
      <c r="B86" s="74">
        <v>1</v>
      </c>
      <c r="C86" s="74">
        <v>1</v>
      </c>
      <c r="D86" s="74">
        <v>2</v>
      </c>
      <c r="E86" s="74">
        <v>0</v>
      </c>
      <c r="F86" s="74">
        <v>4</v>
      </c>
      <c r="G86" s="74"/>
      <c r="H86" s="78" t="s">
        <v>373</v>
      </c>
      <c r="I86" s="74" t="s">
        <v>15</v>
      </c>
      <c r="J86" s="79">
        <f>J87</f>
        <v>9796.1</v>
      </c>
      <c r="K86" s="79">
        <f>K87</f>
        <v>8719.3</v>
      </c>
      <c r="L86" s="79">
        <f>L87+L88</f>
        <v>12072.3</v>
      </c>
      <c r="M86" s="153">
        <v>4813.5</v>
      </c>
      <c r="N86" s="153">
        <v>3723.5</v>
      </c>
      <c r="O86" s="153">
        <v>3782.7</v>
      </c>
      <c r="P86" s="79">
        <f>J86+K86+L86+M86+N86+O86</f>
        <v>42907.4</v>
      </c>
      <c r="Q86" s="74">
        <v>2021</v>
      </c>
      <c r="R86" s="24"/>
      <c r="S86" s="24"/>
      <c r="T86" s="24"/>
      <c r="U86" s="23"/>
    </row>
    <row r="87" spans="1:21" s="3" customFormat="1" ht="12.75">
      <c r="A87" s="44" t="s">
        <v>14</v>
      </c>
      <c r="B87" s="45">
        <v>1</v>
      </c>
      <c r="C87" s="45">
        <v>1</v>
      </c>
      <c r="D87" s="45">
        <v>2</v>
      </c>
      <c r="E87" s="45">
        <v>0</v>
      </c>
      <c r="F87" s="45">
        <v>4</v>
      </c>
      <c r="G87" s="45">
        <v>3</v>
      </c>
      <c r="H87" s="66" t="s">
        <v>16</v>
      </c>
      <c r="I87" s="45" t="s">
        <v>15</v>
      </c>
      <c r="J87" s="161">
        <v>9796.1</v>
      </c>
      <c r="K87" s="161">
        <f>7708.1+1011.2</f>
        <v>8719.3</v>
      </c>
      <c r="L87" s="161">
        <f>6803+4839.4-1.7</f>
        <v>11640.7</v>
      </c>
      <c r="M87" s="36">
        <v>4813.5</v>
      </c>
      <c r="N87" s="36">
        <v>3723.5</v>
      </c>
      <c r="O87" s="36">
        <v>3782.7</v>
      </c>
      <c r="P87" s="161">
        <f>J87+K87+L87+M87+N87+O87</f>
        <v>42475.8</v>
      </c>
      <c r="Q87" s="160">
        <v>2021</v>
      </c>
      <c r="R87" s="24"/>
      <c r="S87" s="24"/>
      <c r="T87" s="24"/>
      <c r="U87" s="23"/>
    </row>
    <row r="88" spans="1:21" s="3" customFormat="1" ht="12.75">
      <c r="A88" s="44" t="s">
        <v>14</v>
      </c>
      <c r="B88" s="45">
        <v>1</v>
      </c>
      <c r="C88" s="45">
        <v>1</v>
      </c>
      <c r="D88" s="45">
        <v>2</v>
      </c>
      <c r="E88" s="45">
        <v>0</v>
      </c>
      <c r="F88" s="45">
        <v>4</v>
      </c>
      <c r="G88" s="45">
        <v>2</v>
      </c>
      <c r="H88" s="66" t="s">
        <v>17</v>
      </c>
      <c r="I88" s="45" t="s">
        <v>15</v>
      </c>
      <c r="J88" s="161">
        <v>0</v>
      </c>
      <c r="K88" s="161">
        <v>0</v>
      </c>
      <c r="L88" s="161">
        <v>431.6</v>
      </c>
      <c r="M88" s="36">
        <v>0</v>
      </c>
      <c r="N88" s="36">
        <v>0</v>
      </c>
      <c r="O88" s="36">
        <v>0</v>
      </c>
      <c r="P88" s="161">
        <f>J88+K88+L88+M88+N88+O88</f>
        <v>431.6</v>
      </c>
      <c r="Q88" s="160"/>
      <c r="R88" s="24"/>
      <c r="S88" s="24"/>
      <c r="T88" s="24"/>
      <c r="U88" s="23"/>
    </row>
    <row r="89" spans="1:18" ht="51">
      <c r="A89" s="44" t="s">
        <v>14</v>
      </c>
      <c r="B89" s="45">
        <v>1</v>
      </c>
      <c r="C89" s="45">
        <v>1</v>
      </c>
      <c r="D89" s="45">
        <v>2</v>
      </c>
      <c r="E89" s="45">
        <v>0</v>
      </c>
      <c r="F89" s="45">
        <v>4</v>
      </c>
      <c r="G89" s="47"/>
      <c r="H89" s="49" t="s">
        <v>55</v>
      </c>
      <c r="I89" s="47" t="s">
        <v>54</v>
      </c>
      <c r="J89" s="170">
        <v>18</v>
      </c>
      <c r="K89" s="170">
        <v>11</v>
      </c>
      <c r="L89" s="170">
        <v>16</v>
      </c>
      <c r="M89" s="33">
        <v>12</v>
      </c>
      <c r="N89" s="33">
        <v>12</v>
      </c>
      <c r="O89" s="33">
        <v>18</v>
      </c>
      <c r="P89" s="170">
        <f>SUM(J89:O89)</f>
        <v>87</v>
      </c>
      <c r="Q89" s="164">
        <v>2021</v>
      </c>
      <c r="R89" s="24"/>
    </row>
    <row r="90" spans="1:18" ht="63.75">
      <c r="A90" s="44" t="s">
        <v>14</v>
      </c>
      <c r="B90" s="45">
        <v>1</v>
      </c>
      <c r="C90" s="45">
        <v>1</v>
      </c>
      <c r="D90" s="45">
        <v>2</v>
      </c>
      <c r="E90" s="45">
        <v>0</v>
      </c>
      <c r="F90" s="45">
        <v>4</v>
      </c>
      <c r="G90" s="47"/>
      <c r="H90" s="49" t="s">
        <v>199</v>
      </c>
      <c r="I90" s="47" t="s">
        <v>54</v>
      </c>
      <c r="J90" s="173">
        <v>29</v>
      </c>
      <c r="K90" s="173">
        <v>28</v>
      </c>
      <c r="L90" s="173">
        <f>6+22</f>
        <v>28</v>
      </c>
      <c r="M90" s="34">
        <v>28</v>
      </c>
      <c r="N90" s="34">
        <v>28</v>
      </c>
      <c r="O90" s="34">
        <v>28</v>
      </c>
      <c r="P90" s="170">
        <v>28</v>
      </c>
      <c r="Q90" s="173">
        <v>2021</v>
      </c>
      <c r="R90" s="24"/>
    </row>
    <row r="91" spans="1:18" ht="51">
      <c r="A91" s="44" t="s">
        <v>14</v>
      </c>
      <c r="B91" s="45">
        <v>1</v>
      </c>
      <c r="C91" s="45">
        <v>1</v>
      </c>
      <c r="D91" s="45">
        <v>2</v>
      </c>
      <c r="E91" s="45">
        <v>0</v>
      </c>
      <c r="F91" s="45">
        <v>4</v>
      </c>
      <c r="G91" s="47"/>
      <c r="H91" s="49" t="s">
        <v>278</v>
      </c>
      <c r="I91" s="47" t="s">
        <v>54</v>
      </c>
      <c r="J91" s="173">
        <v>0</v>
      </c>
      <c r="K91" s="173">
        <f>1+1+2</f>
        <v>4</v>
      </c>
      <c r="L91" s="173">
        <v>28</v>
      </c>
      <c r="M91" s="34">
        <v>0</v>
      </c>
      <c r="N91" s="34">
        <v>0</v>
      </c>
      <c r="O91" s="34">
        <v>0</v>
      </c>
      <c r="P91" s="170">
        <v>28</v>
      </c>
      <c r="Q91" s="173">
        <v>2018</v>
      </c>
      <c r="R91" s="24"/>
    </row>
    <row r="92" spans="1:18" ht="38.25">
      <c r="A92" s="44" t="s">
        <v>14</v>
      </c>
      <c r="B92" s="45">
        <v>1</v>
      </c>
      <c r="C92" s="45">
        <v>1</v>
      </c>
      <c r="D92" s="45">
        <v>2</v>
      </c>
      <c r="E92" s="45">
        <v>0</v>
      </c>
      <c r="F92" s="45">
        <v>4</v>
      </c>
      <c r="G92" s="47"/>
      <c r="H92" s="84" t="s">
        <v>361</v>
      </c>
      <c r="I92" s="47" t="s">
        <v>54</v>
      </c>
      <c r="J92" s="173">
        <v>0</v>
      </c>
      <c r="K92" s="173">
        <v>0</v>
      </c>
      <c r="L92" s="173">
        <v>0</v>
      </c>
      <c r="M92" s="34">
        <v>1</v>
      </c>
      <c r="N92" s="34">
        <v>0</v>
      </c>
      <c r="O92" s="34">
        <v>0</v>
      </c>
      <c r="P92" s="170">
        <f>J92+K92+L92+M92+N92+O92</f>
        <v>1</v>
      </c>
      <c r="Q92" s="173">
        <v>2019</v>
      </c>
      <c r="R92" s="24"/>
    </row>
    <row r="93" spans="1:20" ht="29.25" customHeight="1">
      <c r="A93" s="85" t="s">
        <v>14</v>
      </c>
      <c r="B93" s="70">
        <v>1</v>
      </c>
      <c r="C93" s="70">
        <v>1</v>
      </c>
      <c r="D93" s="70">
        <v>3</v>
      </c>
      <c r="E93" s="70">
        <v>0</v>
      </c>
      <c r="F93" s="70">
        <v>0</v>
      </c>
      <c r="G93" s="70"/>
      <c r="H93" s="71" t="s">
        <v>56</v>
      </c>
      <c r="I93" s="70" t="s">
        <v>15</v>
      </c>
      <c r="J93" s="48">
        <f>J94+J95</f>
        <v>178005.5</v>
      </c>
      <c r="K93" s="48">
        <f>K94+K95</f>
        <v>195943.3</v>
      </c>
      <c r="L93" s="48">
        <f>L94+L95</f>
        <v>238456.7</v>
      </c>
      <c r="M93" s="42">
        <v>324342.6</v>
      </c>
      <c r="N93" s="42">
        <v>235812.7</v>
      </c>
      <c r="O93" s="42">
        <v>235812.7</v>
      </c>
      <c r="P93" s="48">
        <f>J93+K93+L93+M93+N93+O93</f>
        <v>1408373.5</v>
      </c>
      <c r="Q93" s="70">
        <v>2021</v>
      </c>
      <c r="R93" s="24"/>
      <c r="S93" s="24"/>
      <c r="T93" s="24"/>
    </row>
    <row r="94" spans="1:21" s="3" customFormat="1" ht="12.75">
      <c r="A94" s="44" t="s">
        <v>14</v>
      </c>
      <c r="B94" s="45">
        <v>1</v>
      </c>
      <c r="C94" s="45">
        <v>1</v>
      </c>
      <c r="D94" s="45">
        <v>3</v>
      </c>
      <c r="E94" s="45">
        <v>0</v>
      </c>
      <c r="F94" s="45">
        <v>0</v>
      </c>
      <c r="G94" s="45">
        <v>3</v>
      </c>
      <c r="H94" s="66" t="s">
        <v>16</v>
      </c>
      <c r="I94" s="45" t="s">
        <v>15</v>
      </c>
      <c r="J94" s="161">
        <f>J102+J109</f>
        <v>178005.5</v>
      </c>
      <c r="K94" s="161">
        <f>K102+K109</f>
        <v>189194</v>
      </c>
      <c r="L94" s="161">
        <f>L102+L109+L113</f>
        <v>209181.3</v>
      </c>
      <c r="M94" s="36">
        <v>244521.5</v>
      </c>
      <c r="N94" s="36">
        <v>235812.7</v>
      </c>
      <c r="O94" s="36">
        <v>235812.7</v>
      </c>
      <c r="P94" s="161">
        <f>J94+K94+L94+M94+N94+O94</f>
        <v>1292527.7</v>
      </c>
      <c r="Q94" s="160">
        <v>2021</v>
      </c>
      <c r="R94" s="24"/>
      <c r="S94" s="24"/>
      <c r="T94" s="24"/>
      <c r="U94" s="23"/>
    </row>
    <row r="95" spans="1:21" s="3" customFormat="1" ht="12.75">
      <c r="A95" s="44" t="s">
        <v>14</v>
      </c>
      <c r="B95" s="45">
        <v>1</v>
      </c>
      <c r="C95" s="45">
        <v>1</v>
      </c>
      <c r="D95" s="45">
        <v>3</v>
      </c>
      <c r="E95" s="45">
        <v>0</v>
      </c>
      <c r="F95" s="45">
        <v>0</v>
      </c>
      <c r="G95" s="45">
        <v>2</v>
      </c>
      <c r="H95" s="66" t="s">
        <v>17</v>
      </c>
      <c r="I95" s="45" t="s">
        <v>15</v>
      </c>
      <c r="J95" s="161">
        <v>0</v>
      </c>
      <c r="K95" s="161">
        <f>K103</f>
        <v>6749.3</v>
      </c>
      <c r="L95" s="161">
        <f>L103+L110</f>
        <v>29275.4</v>
      </c>
      <c r="M95" s="36">
        <v>79821.1</v>
      </c>
      <c r="N95" s="36">
        <v>0</v>
      </c>
      <c r="O95" s="36">
        <v>0</v>
      </c>
      <c r="P95" s="161">
        <f>J95+K95+L95+M95+N95+O95</f>
        <v>115845.8</v>
      </c>
      <c r="Q95" s="160">
        <v>2019</v>
      </c>
      <c r="R95" s="24"/>
      <c r="S95" s="24"/>
      <c r="T95" s="24"/>
      <c r="U95" s="23"/>
    </row>
    <row r="96" spans="1:18" ht="75.75" customHeight="1">
      <c r="A96" s="44" t="s">
        <v>14</v>
      </c>
      <c r="B96" s="45">
        <v>1</v>
      </c>
      <c r="C96" s="45">
        <v>1</v>
      </c>
      <c r="D96" s="45">
        <v>3</v>
      </c>
      <c r="E96" s="45">
        <v>0</v>
      </c>
      <c r="F96" s="45">
        <v>0</v>
      </c>
      <c r="G96" s="47"/>
      <c r="H96" s="46" t="s">
        <v>57</v>
      </c>
      <c r="I96" s="47" t="s">
        <v>20</v>
      </c>
      <c r="J96" s="167">
        <v>88</v>
      </c>
      <c r="K96" s="167">
        <v>88.7</v>
      </c>
      <c r="L96" s="167">
        <v>88.7</v>
      </c>
      <c r="M96" s="39">
        <v>88.7</v>
      </c>
      <c r="N96" s="39">
        <v>88.8</v>
      </c>
      <c r="O96" s="39">
        <v>88.9</v>
      </c>
      <c r="P96" s="167">
        <f>SUM(J96:O96)/6</f>
        <v>88.6</v>
      </c>
      <c r="Q96" s="164">
        <v>2021</v>
      </c>
      <c r="R96" s="24"/>
    </row>
    <row r="97" spans="1:18" ht="51">
      <c r="A97" s="44" t="s">
        <v>14</v>
      </c>
      <c r="B97" s="45">
        <v>1</v>
      </c>
      <c r="C97" s="45">
        <v>1</v>
      </c>
      <c r="D97" s="45">
        <v>3</v>
      </c>
      <c r="E97" s="45">
        <v>0</v>
      </c>
      <c r="F97" s="45">
        <v>0</v>
      </c>
      <c r="G97" s="47"/>
      <c r="H97" s="46" t="s">
        <v>58</v>
      </c>
      <c r="I97" s="47" t="s">
        <v>43</v>
      </c>
      <c r="J97" s="173">
        <v>82</v>
      </c>
      <c r="K97" s="173">
        <v>117</v>
      </c>
      <c r="L97" s="173">
        <v>126</v>
      </c>
      <c r="M97" s="34">
        <v>126</v>
      </c>
      <c r="N97" s="173">
        <v>124</v>
      </c>
      <c r="O97" s="173">
        <v>126</v>
      </c>
      <c r="P97" s="170">
        <v>126</v>
      </c>
      <c r="Q97" s="164">
        <v>2021</v>
      </c>
      <c r="R97" s="24"/>
    </row>
    <row r="98" spans="1:18" ht="76.5">
      <c r="A98" s="44" t="s">
        <v>14</v>
      </c>
      <c r="B98" s="45">
        <v>1</v>
      </c>
      <c r="C98" s="45">
        <v>1</v>
      </c>
      <c r="D98" s="45">
        <v>3</v>
      </c>
      <c r="E98" s="45">
        <v>0</v>
      </c>
      <c r="F98" s="45">
        <v>0</v>
      </c>
      <c r="G98" s="47"/>
      <c r="H98" s="46" t="s">
        <v>59</v>
      </c>
      <c r="I98" s="47" t="s">
        <v>20</v>
      </c>
      <c r="J98" s="168">
        <v>90</v>
      </c>
      <c r="K98" s="168">
        <v>100</v>
      </c>
      <c r="L98" s="168">
        <v>100</v>
      </c>
      <c r="M98" s="38">
        <v>100</v>
      </c>
      <c r="N98" s="38">
        <v>100</v>
      </c>
      <c r="O98" s="38">
        <v>100</v>
      </c>
      <c r="P98" s="168">
        <v>100</v>
      </c>
      <c r="Q98" s="164">
        <v>2021</v>
      </c>
      <c r="R98" s="24"/>
    </row>
    <row r="99" spans="1:18" ht="61.5" customHeight="1">
      <c r="A99" s="73" t="s">
        <v>14</v>
      </c>
      <c r="B99" s="74">
        <v>1</v>
      </c>
      <c r="C99" s="74">
        <v>1</v>
      </c>
      <c r="D99" s="74">
        <v>3</v>
      </c>
      <c r="E99" s="74">
        <v>0</v>
      </c>
      <c r="F99" s="74">
        <v>1</v>
      </c>
      <c r="G99" s="75"/>
      <c r="H99" s="76" t="s">
        <v>218</v>
      </c>
      <c r="I99" s="75" t="s">
        <v>39</v>
      </c>
      <c r="J99" s="77" t="s">
        <v>40</v>
      </c>
      <c r="K99" s="77" t="s">
        <v>40</v>
      </c>
      <c r="L99" s="77" t="s">
        <v>40</v>
      </c>
      <c r="M99" s="152" t="s">
        <v>40</v>
      </c>
      <c r="N99" s="152" t="s">
        <v>40</v>
      </c>
      <c r="O99" s="152" t="s">
        <v>40</v>
      </c>
      <c r="P99" s="77" t="s">
        <v>40</v>
      </c>
      <c r="Q99" s="75">
        <v>2021</v>
      </c>
      <c r="R99" s="24"/>
    </row>
    <row r="100" spans="1:18" ht="51">
      <c r="A100" s="44" t="s">
        <v>14</v>
      </c>
      <c r="B100" s="45">
        <v>1</v>
      </c>
      <c r="C100" s="45">
        <v>1</v>
      </c>
      <c r="D100" s="45">
        <v>3</v>
      </c>
      <c r="E100" s="45">
        <v>0</v>
      </c>
      <c r="F100" s="45">
        <v>1</v>
      </c>
      <c r="G100" s="47"/>
      <c r="H100" s="46" t="s">
        <v>60</v>
      </c>
      <c r="I100" s="47" t="s">
        <v>20</v>
      </c>
      <c r="J100" s="167">
        <v>100</v>
      </c>
      <c r="K100" s="167">
        <v>100</v>
      </c>
      <c r="L100" s="167">
        <v>100</v>
      </c>
      <c r="M100" s="39">
        <v>100</v>
      </c>
      <c r="N100" s="39">
        <v>100</v>
      </c>
      <c r="O100" s="39">
        <v>100</v>
      </c>
      <c r="P100" s="167">
        <v>100</v>
      </c>
      <c r="Q100" s="164">
        <v>2021</v>
      </c>
      <c r="R100" s="24"/>
    </row>
    <row r="101" spans="1:20" ht="35.25" customHeight="1">
      <c r="A101" s="73" t="s">
        <v>14</v>
      </c>
      <c r="B101" s="74">
        <v>1</v>
      </c>
      <c r="C101" s="74">
        <v>1</v>
      </c>
      <c r="D101" s="74">
        <v>3</v>
      </c>
      <c r="E101" s="74">
        <v>0</v>
      </c>
      <c r="F101" s="74">
        <v>2</v>
      </c>
      <c r="G101" s="74"/>
      <c r="H101" s="78" t="s">
        <v>374</v>
      </c>
      <c r="I101" s="75" t="s">
        <v>15</v>
      </c>
      <c r="J101" s="79">
        <f>J102+J103</f>
        <v>175812.2</v>
      </c>
      <c r="K101" s="79">
        <f>K102+K103</f>
        <v>192398.1</v>
      </c>
      <c r="L101" s="79">
        <f>L102+L103</f>
        <v>229582.1</v>
      </c>
      <c r="M101" s="153">
        <v>237551.5</v>
      </c>
      <c r="N101" s="153">
        <v>228842.7</v>
      </c>
      <c r="O101" s="153">
        <v>228842.7</v>
      </c>
      <c r="P101" s="79">
        <f>J101+K101+L101+M101+N101+O101</f>
        <v>1293029.3</v>
      </c>
      <c r="Q101" s="74">
        <v>2021</v>
      </c>
      <c r="R101" s="24"/>
      <c r="S101" s="24"/>
      <c r="T101" s="24"/>
    </row>
    <row r="102" spans="1:21" s="3" customFormat="1" ht="12.75">
      <c r="A102" s="44" t="s">
        <v>14</v>
      </c>
      <c r="B102" s="45">
        <v>1</v>
      </c>
      <c r="C102" s="45">
        <v>1</v>
      </c>
      <c r="D102" s="45">
        <v>3</v>
      </c>
      <c r="E102" s="45">
        <v>0</v>
      </c>
      <c r="F102" s="45">
        <v>2</v>
      </c>
      <c r="G102" s="45">
        <v>3</v>
      </c>
      <c r="H102" s="66" t="s">
        <v>16</v>
      </c>
      <c r="I102" s="45" t="s">
        <v>15</v>
      </c>
      <c r="J102" s="161">
        <f>189072.3-11566.7+176.3-1869.7</f>
        <v>175812.2</v>
      </c>
      <c r="K102" s="161">
        <f>185648.9-0.06</f>
        <v>185648.8</v>
      </c>
      <c r="L102" s="161">
        <v>202256.7</v>
      </c>
      <c r="M102" s="36">
        <v>237551.5</v>
      </c>
      <c r="N102" s="36">
        <v>228842.7</v>
      </c>
      <c r="O102" s="36">
        <v>228842.7</v>
      </c>
      <c r="P102" s="161">
        <f>J102+K102+L102+M102+N102+O102</f>
        <v>1258954.6</v>
      </c>
      <c r="Q102" s="160">
        <v>2021</v>
      </c>
      <c r="R102" s="24"/>
      <c r="S102" s="24"/>
      <c r="T102" s="24"/>
      <c r="U102" s="23"/>
    </row>
    <row r="103" spans="1:21" s="3" customFormat="1" ht="12.75">
      <c r="A103" s="44" t="s">
        <v>14</v>
      </c>
      <c r="B103" s="45">
        <v>1</v>
      </c>
      <c r="C103" s="45">
        <v>1</v>
      </c>
      <c r="D103" s="45">
        <v>3</v>
      </c>
      <c r="E103" s="45">
        <v>0</v>
      </c>
      <c r="F103" s="45">
        <v>2</v>
      </c>
      <c r="G103" s="45">
        <v>2</v>
      </c>
      <c r="H103" s="66" t="s">
        <v>17</v>
      </c>
      <c r="I103" s="45" t="s">
        <v>15</v>
      </c>
      <c r="J103" s="161">
        <v>0</v>
      </c>
      <c r="K103" s="161">
        <v>6749.3</v>
      </c>
      <c r="L103" s="161">
        <v>27325.4</v>
      </c>
      <c r="M103" s="36">
        <v>0</v>
      </c>
      <c r="N103" s="36">
        <v>0</v>
      </c>
      <c r="O103" s="36">
        <v>0</v>
      </c>
      <c r="P103" s="161">
        <f>J103+K103+L103+M103+N103+O103</f>
        <v>34074.7</v>
      </c>
      <c r="Q103" s="160">
        <v>2018</v>
      </c>
      <c r="R103" s="24"/>
      <c r="S103" s="24"/>
      <c r="T103" s="24"/>
      <c r="U103" s="23"/>
    </row>
    <row r="104" spans="1:18" ht="51">
      <c r="A104" s="44" t="s">
        <v>14</v>
      </c>
      <c r="B104" s="45">
        <v>1</v>
      </c>
      <c r="C104" s="45">
        <v>1</v>
      </c>
      <c r="D104" s="45">
        <v>3</v>
      </c>
      <c r="E104" s="45">
        <v>0</v>
      </c>
      <c r="F104" s="45">
        <v>2</v>
      </c>
      <c r="G104" s="47"/>
      <c r="H104" s="46" t="s">
        <v>61</v>
      </c>
      <c r="I104" s="47" t="s">
        <v>344</v>
      </c>
      <c r="J104" s="170">
        <v>1971529</v>
      </c>
      <c r="K104" s="170">
        <f>1971529+228097+14685+6257</f>
        <v>2220568</v>
      </c>
      <c r="L104" s="170">
        <v>2655571</v>
      </c>
      <c r="M104" s="33">
        <v>2177834</v>
      </c>
      <c r="N104" s="33">
        <v>2177834</v>
      </c>
      <c r="O104" s="33">
        <v>2177834</v>
      </c>
      <c r="P104" s="170">
        <f>SUM(J104:O104)/6</f>
        <v>2230195</v>
      </c>
      <c r="Q104" s="164">
        <v>2021</v>
      </c>
      <c r="R104" s="24"/>
    </row>
    <row r="105" spans="1:18" ht="63.75">
      <c r="A105" s="44" t="s">
        <v>14</v>
      </c>
      <c r="B105" s="45">
        <v>1</v>
      </c>
      <c r="C105" s="45">
        <v>1</v>
      </c>
      <c r="D105" s="45">
        <v>3</v>
      </c>
      <c r="E105" s="45">
        <v>0</v>
      </c>
      <c r="F105" s="45">
        <v>2</v>
      </c>
      <c r="G105" s="47"/>
      <c r="H105" s="46" t="s">
        <v>243</v>
      </c>
      <c r="I105" s="47" t="s">
        <v>20</v>
      </c>
      <c r="J105" s="168">
        <f>J102/J9*100</f>
        <v>15.9</v>
      </c>
      <c r="K105" s="168">
        <f>K102/K10*100</f>
        <v>8.8</v>
      </c>
      <c r="L105" s="168">
        <f>L102/L9*100</f>
        <v>14.5</v>
      </c>
      <c r="M105" s="35">
        <v>14.9</v>
      </c>
      <c r="N105" s="38">
        <v>16.3</v>
      </c>
      <c r="O105" s="38">
        <v>16.2</v>
      </c>
      <c r="P105" s="168">
        <f>P102/P9*100</f>
        <v>15.5</v>
      </c>
      <c r="Q105" s="164">
        <v>2021</v>
      </c>
      <c r="R105" s="24"/>
    </row>
    <row r="106" spans="1:18" ht="38.25">
      <c r="A106" s="45" t="s">
        <v>14</v>
      </c>
      <c r="B106" s="45">
        <v>1</v>
      </c>
      <c r="C106" s="45">
        <v>1</v>
      </c>
      <c r="D106" s="45">
        <v>3</v>
      </c>
      <c r="E106" s="45">
        <v>0</v>
      </c>
      <c r="F106" s="45">
        <v>2</v>
      </c>
      <c r="G106" s="86"/>
      <c r="H106" s="87" t="s">
        <v>341</v>
      </c>
      <c r="I106" s="86" t="s">
        <v>342</v>
      </c>
      <c r="J106" s="167">
        <v>0</v>
      </c>
      <c r="K106" s="167">
        <v>36066</v>
      </c>
      <c r="L106" s="167">
        <v>42098.7</v>
      </c>
      <c r="M106" s="39">
        <v>45406</v>
      </c>
      <c r="N106" s="39">
        <v>45406</v>
      </c>
      <c r="O106" s="39">
        <v>45406</v>
      </c>
      <c r="P106" s="167">
        <f>SUM(J106:O106)/5</f>
        <v>42876.5</v>
      </c>
      <c r="Q106" s="164">
        <v>2019</v>
      </c>
      <c r="R106" s="24"/>
    </row>
    <row r="107" spans="1:18" ht="63.75">
      <c r="A107" s="44" t="s">
        <v>14</v>
      </c>
      <c r="B107" s="45">
        <v>1</v>
      </c>
      <c r="C107" s="45">
        <v>1</v>
      </c>
      <c r="D107" s="45">
        <v>3</v>
      </c>
      <c r="E107" s="45">
        <v>0</v>
      </c>
      <c r="F107" s="45">
        <v>2</v>
      </c>
      <c r="G107" s="47"/>
      <c r="H107" s="46" t="s">
        <v>263</v>
      </c>
      <c r="I107" s="47" t="s">
        <v>43</v>
      </c>
      <c r="J107" s="172">
        <v>0</v>
      </c>
      <c r="K107" s="170">
        <v>0</v>
      </c>
      <c r="L107" s="170">
        <v>115</v>
      </c>
      <c r="M107" s="41">
        <v>105</v>
      </c>
      <c r="N107" s="41">
        <v>104</v>
      </c>
      <c r="O107" s="41">
        <v>104</v>
      </c>
      <c r="P107" s="170">
        <f>SUM(J107:O107)</f>
        <v>428</v>
      </c>
      <c r="Q107" s="164">
        <v>2021</v>
      </c>
      <c r="R107" s="24"/>
    </row>
    <row r="108" spans="1:21" s="3" customFormat="1" ht="63.75">
      <c r="A108" s="73" t="s">
        <v>14</v>
      </c>
      <c r="B108" s="74">
        <v>1</v>
      </c>
      <c r="C108" s="74">
        <v>1</v>
      </c>
      <c r="D108" s="74">
        <v>3</v>
      </c>
      <c r="E108" s="74">
        <v>0</v>
      </c>
      <c r="F108" s="74">
        <v>3</v>
      </c>
      <c r="G108" s="74">
        <v>3</v>
      </c>
      <c r="H108" s="78" t="s">
        <v>375</v>
      </c>
      <c r="I108" s="74" t="s">
        <v>15</v>
      </c>
      <c r="J108" s="79">
        <f>J109</f>
        <v>2193.3</v>
      </c>
      <c r="K108" s="79">
        <f>K109</f>
        <v>3545.2</v>
      </c>
      <c r="L108" s="79">
        <f>L109+L110</f>
        <v>4830.9</v>
      </c>
      <c r="M108" s="153">
        <v>5409</v>
      </c>
      <c r="N108" s="153">
        <v>5409</v>
      </c>
      <c r="O108" s="153">
        <v>5409</v>
      </c>
      <c r="P108" s="79">
        <f>J108+K108+L108+M108+N108+O108</f>
        <v>26796.4</v>
      </c>
      <c r="Q108" s="74">
        <v>2021</v>
      </c>
      <c r="R108" s="24"/>
      <c r="S108" s="24"/>
      <c r="T108" s="24"/>
      <c r="U108" s="23"/>
    </row>
    <row r="109" spans="1:21" s="3" customFormat="1" ht="12.75">
      <c r="A109" s="44" t="s">
        <v>14</v>
      </c>
      <c r="B109" s="45">
        <v>1</v>
      </c>
      <c r="C109" s="45">
        <v>1</v>
      </c>
      <c r="D109" s="45">
        <v>3</v>
      </c>
      <c r="E109" s="45">
        <v>0</v>
      </c>
      <c r="F109" s="45">
        <v>3</v>
      </c>
      <c r="G109" s="45">
        <v>3</v>
      </c>
      <c r="H109" s="66" t="s">
        <v>16</v>
      </c>
      <c r="I109" s="45" t="s">
        <v>15</v>
      </c>
      <c r="J109" s="161">
        <f>3678.2-1484.9</f>
        <v>2193.3</v>
      </c>
      <c r="K109" s="161">
        <v>3545.2</v>
      </c>
      <c r="L109" s="161">
        <v>2880.9</v>
      </c>
      <c r="M109" s="36">
        <v>5409</v>
      </c>
      <c r="N109" s="36">
        <v>5409</v>
      </c>
      <c r="O109" s="36">
        <v>5409</v>
      </c>
      <c r="P109" s="161">
        <f>J109+K109+L109+M109+N109+O109</f>
        <v>24846.4</v>
      </c>
      <c r="Q109" s="160">
        <v>2021</v>
      </c>
      <c r="R109" s="24"/>
      <c r="S109" s="24"/>
      <c r="T109" s="24"/>
      <c r="U109" s="23"/>
    </row>
    <row r="110" spans="1:21" s="3" customFormat="1" ht="12.75">
      <c r="A110" s="44"/>
      <c r="B110" s="45"/>
      <c r="C110" s="45"/>
      <c r="D110" s="45"/>
      <c r="E110" s="45"/>
      <c r="F110" s="45"/>
      <c r="G110" s="45"/>
      <c r="H110" s="66" t="s">
        <v>17</v>
      </c>
      <c r="I110" s="45" t="s">
        <v>15</v>
      </c>
      <c r="J110" s="161">
        <v>0</v>
      </c>
      <c r="K110" s="161">
        <v>0</v>
      </c>
      <c r="L110" s="161">
        <v>1950</v>
      </c>
      <c r="M110" s="36">
        <v>0</v>
      </c>
      <c r="N110" s="36">
        <v>0</v>
      </c>
      <c r="O110" s="36">
        <v>0</v>
      </c>
      <c r="P110" s="161">
        <f>J110+K110+L110+M110+N110+O110</f>
        <v>1950</v>
      </c>
      <c r="Q110" s="160">
        <v>2018</v>
      </c>
      <c r="R110" s="24"/>
      <c r="S110" s="24"/>
      <c r="T110" s="24"/>
      <c r="U110" s="23"/>
    </row>
    <row r="111" spans="1:18" ht="51">
      <c r="A111" s="44" t="s">
        <v>14</v>
      </c>
      <c r="B111" s="45">
        <v>1</v>
      </c>
      <c r="C111" s="45">
        <v>1</v>
      </c>
      <c r="D111" s="45">
        <v>3</v>
      </c>
      <c r="E111" s="45">
        <v>0</v>
      </c>
      <c r="F111" s="45">
        <v>3</v>
      </c>
      <c r="G111" s="47"/>
      <c r="H111" s="46" t="s">
        <v>62</v>
      </c>
      <c r="I111" s="47" t="s">
        <v>54</v>
      </c>
      <c r="J111" s="170">
        <v>7</v>
      </c>
      <c r="K111" s="170">
        <v>7</v>
      </c>
      <c r="L111" s="170">
        <v>7</v>
      </c>
      <c r="M111" s="33">
        <v>6</v>
      </c>
      <c r="N111" s="33">
        <v>6</v>
      </c>
      <c r="O111" s="33">
        <v>6</v>
      </c>
      <c r="P111" s="170">
        <v>7</v>
      </c>
      <c r="Q111" s="164">
        <v>2021</v>
      </c>
      <c r="R111" s="24"/>
    </row>
    <row r="112" spans="1:21" s="3" customFormat="1" ht="59.25" customHeight="1">
      <c r="A112" s="73" t="s">
        <v>14</v>
      </c>
      <c r="B112" s="74">
        <v>1</v>
      </c>
      <c r="C112" s="74">
        <v>1</v>
      </c>
      <c r="D112" s="74">
        <v>3</v>
      </c>
      <c r="E112" s="74">
        <v>0</v>
      </c>
      <c r="F112" s="74">
        <v>4</v>
      </c>
      <c r="G112" s="74">
        <v>3</v>
      </c>
      <c r="H112" s="78" t="s">
        <v>376</v>
      </c>
      <c r="I112" s="74" t="s">
        <v>15</v>
      </c>
      <c r="J112" s="79">
        <f>J113</f>
        <v>0</v>
      </c>
      <c r="K112" s="79">
        <f>K113</f>
        <v>0</v>
      </c>
      <c r="L112" s="79">
        <f>L113</f>
        <v>4043.7</v>
      </c>
      <c r="M112" s="153">
        <v>81382.1</v>
      </c>
      <c r="N112" s="153">
        <v>1561</v>
      </c>
      <c r="O112" s="153">
        <v>1561</v>
      </c>
      <c r="P112" s="79">
        <f>J112+K112+L112+M112+N112+O112</f>
        <v>88547.8</v>
      </c>
      <c r="Q112" s="74">
        <v>2021</v>
      </c>
      <c r="R112" s="24"/>
      <c r="S112" s="24"/>
      <c r="T112" s="24"/>
      <c r="U112" s="23"/>
    </row>
    <row r="113" spans="1:21" s="3" customFormat="1" ht="12.75">
      <c r="A113" s="44" t="s">
        <v>14</v>
      </c>
      <c r="B113" s="45">
        <v>1</v>
      </c>
      <c r="C113" s="45">
        <v>1</v>
      </c>
      <c r="D113" s="45">
        <v>3</v>
      </c>
      <c r="E113" s="45">
        <v>0</v>
      </c>
      <c r="F113" s="45">
        <v>4</v>
      </c>
      <c r="G113" s="45">
        <v>3</v>
      </c>
      <c r="H113" s="66" t="s">
        <v>16</v>
      </c>
      <c r="I113" s="45" t="s">
        <v>15</v>
      </c>
      <c r="J113" s="161">
        <v>0</v>
      </c>
      <c r="K113" s="161">
        <v>0</v>
      </c>
      <c r="L113" s="161">
        <v>4043.7</v>
      </c>
      <c r="M113" s="36">
        <v>1561</v>
      </c>
      <c r="N113" s="36">
        <v>1561</v>
      </c>
      <c r="O113" s="36">
        <v>1561</v>
      </c>
      <c r="P113" s="161">
        <f>J113+K113+L113+M113+N113+O113</f>
        <v>8726.7</v>
      </c>
      <c r="Q113" s="160">
        <v>2021</v>
      </c>
      <c r="R113" s="24"/>
      <c r="S113" s="24"/>
      <c r="T113" s="24"/>
      <c r="U113" s="23"/>
    </row>
    <row r="114" spans="1:21" s="3" customFormat="1" ht="12.75">
      <c r="A114" s="44"/>
      <c r="B114" s="45"/>
      <c r="C114" s="45"/>
      <c r="D114" s="45"/>
      <c r="E114" s="45"/>
      <c r="F114" s="45"/>
      <c r="G114" s="45"/>
      <c r="H114" s="66" t="s">
        <v>17</v>
      </c>
      <c r="I114" s="45" t="s">
        <v>15</v>
      </c>
      <c r="J114" s="161"/>
      <c r="K114" s="161"/>
      <c r="L114" s="161"/>
      <c r="M114" s="43">
        <v>79821.1</v>
      </c>
      <c r="N114" s="36"/>
      <c r="O114" s="36"/>
      <c r="P114" s="161"/>
      <c r="Q114" s="160"/>
      <c r="R114" s="24"/>
      <c r="S114" s="24"/>
      <c r="T114" s="24"/>
      <c r="U114" s="23"/>
    </row>
    <row r="115" spans="1:18" ht="76.5" customHeight="1">
      <c r="A115" s="44" t="s">
        <v>14</v>
      </c>
      <c r="B115" s="45">
        <v>1</v>
      </c>
      <c r="C115" s="45">
        <v>1</v>
      </c>
      <c r="D115" s="45">
        <v>3</v>
      </c>
      <c r="E115" s="45">
        <v>0</v>
      </c>
      <c r="F115" s="45">
        <v>4</v>
      </c>
      <c r="G115" s="45"/>
      <c r="H115" s="46" t="s">
        <v>279</v>
      </c>
      <c r="I115" s="47" t="s">
        <v>20</v>
      </c>
      <c r="J115" s="167">
        <v>0</v>
      </c>
      <c r="K115" s="167">
        <v>0</v>
      </c>
      <c r="L115" s="167">
        <v>10</v>
      </c>
      <c r="M115" s="37">
        <v>14.3</v>
      </c>
      <c r="N115" s="39">
        <v>10</v>
      </c>
      <c r="O115" s="39">
        <v>10</v>
      </c>
      <c r="P115" s="167">
        <f>SUM(J115:O115)</f>
        <v>44.3</v>
      </c>
      <c r="Q115" s="164">
        <v>2021</v>
      </c>
      <c r="R115" s="24"/>
    </row>
    <row r="116" spans="1:18" ht="61.5" customHeight="1">
      <c r="A116" s="44" t="s">
        <v>14</v>
      </c>
      <c r="B116" s="45">
        <v>1</v>
      </c>
      <c r="C116" s="45">
        <v>1</v>
      </c>
      <c r="D116" s="45">
        <v>3</v>
      </c>
      <c r="E116" s="45">
        <v>0</v>
      </c>
      <c r="F116" s="45">
        <v>4</v>
      </c>
      <c r="G116" s="45"/>
      <c r="H116" s="46" t="s">
        <v>182</v>
      </c>
      <c r="I116" s="47" t="s">
        <v>54</v>
      </c>
      <c r="J116" s="170">
        <v>0</v>
      </c>
      <c r="K116" s="170">
        <v>0</v>
      </c>
      <c r="L116" s="170">
        <v>5</v>
      </c>
      <c r="M116" s="33">
        <v>1</v>
      </c>
      <c r="N116" s="33">
        <v>1</v>
      </c>
      <c r="O116" s="33">
        <v>1</v>
      </c>
      <c r="P116" s="170">
        <f>SUM(J116:O116)</f>
        <v>8</v>
      </c>
      <c r="Q116" s="164">
        <v>2021</v>
      </c>
      <c r="R116" s="24"/>
    </row>
    <row r="117" spans="1:18" ht="102">
      <c r="A117" s="44" t="s">
        <v>14</v>
      </c>
      <c r="B117" s="45">
        <v>1</v>
      </c>
      <c r="C117" s="45">
        <v>1</v>
      </c>
      <c r="D117" s="45">
        <v>3</v>
      </c>
      <c r="E117" s="45">
        <v>0</v>
      </c>
      <c r="F117" s="45">
        <v>4</v>
      </c>
      <c r="G117" s="45"/>
      <c r="H117" s="46" t="s">
        <v>359</v>
      </c>
      <c r="I117" s="47" t="s">
        <v>360</v>
      </c>
      <c r="J117" s="170">
        <v>0</v>
      </c>
      <c r="K117" s="170">
        <v>0</v>
      </c>
      <c r="L117" s="170">
        <v>0</v>
      </c>
      <c r="M117" s="33">
        <v>800</v>
      </c>
      <c r="N117" s="33">
        <v>0</v>
      </c>
      <c r="O117" s="33">
        <v>0</v>
      </c>
      <c r="P117" s="170">
        <f>SUM(J117:O117)</f>
        <v>800</v>
      </c>
      <c r="Q117" s="164">
        <v>2019</v>
      </c>
      <c r="R117" s="24"/>
    </row>
    <row r="118" spans="1:21" s="3" customFormat="1" ht="32.25" customHeight="1">
      <c r="A118" s="85" t="s">
        <v>14</v>
      </c>
      <c r="B118" s="70">
        <v>1</v>
      </c>
      <c r="C118" s="70">
        <v>1</v>
      </c>
      <c r="D118" s="70">
        <v>4</v>
      </c>
      <c r="E118" s="70">
        <v>0</v>
      </c>
      <c r="F118" s="70">
        <v>0</v>
      </c>
      <c r="G118" s="70"/>
      <c r="H118" s="71" t="s">
        <v>63</v>
      </c>
      <c r="I118" s="70" t="s">
        <v>15</v>
      </c>
      <c r="J118" s="48">
        <f>J119</f>
        <v>2671</v>
      </c>
      <c r="K118" s="48">
        <f>K119</f>
        <v>2745.5</v>
      </c>
      <c r="L118" s="48">
        <f>L119</f>
        <v>2449.1</v>
      </c>
      <c r="M118" s="42">
        <v>3484.8</v>
      </c>
      <c r="N118" s="42">
        <v>3484.8</v>
      </c>
      <c r="O118" s="42">
        <v>3484.8</v>
      </c>
      <c r="P118" s="48">
        <f>J118+K118+L118+M118+N118+O118</f>
        <v>18320</v>
      </c>
      <c r="Q118" s="70">
        <v>2021</v>
      </c>
      <c r="R118" s="24"/>
      <c r="S118" s="24"/>
      <c r="T118" s="24"/>
      <c r="U118" s="23"/>
    </row>
    <row r="119" spans="1:21" s="3" customFormat="1" ht="12.75">
      <c r="A119" s="44" t="s">
        <v>14</v>
      </c>
      <c r="B119" s="45">
        <v>1</v>
      </c>
      <c r="C119" s="45">
        <v>1</v>
      </c>
      <c r="D119" s="45">
        <v>4</v>
      </c>
      <c r="E119" s="45">
        <v>0</v>
      </c>
      <c r="F119" s="45">
        <v>0</v>
      </c>
      <c r="G119" s="45">
        <v>3</v>
      </c>
      <c r="H119" s="66" t="s">
        <v>16</v>
      </c>
      <c r="I119" s="45" t="s">
        <v>15</v>
      </c>
      <c r="J119" s="161">
        <f>J126+J133</f>
        <v>2671</v>
      </c>
      <c r="K119" s="161">
        <f>K126+K133</f>
        <v>2745.5</v>
      </c>
      <c r="L119" s="161">
        <f>L126+L133</f>
        <v>2449.1</v>
      </c>
      <c r="M119" s="36">
        <v>3484.8</v>
      </c>
      <c r="N119" s="36">
        <v>3484.8</v>
      </c>
      <c r="O119" s="36">
        <v>3484.8</v>
      </c>
      <c r="P119" s="161">
        <f>J119+K119+L119+M119+N119+O119</f>
        <v>18320</v>
      </c>
      <c r="Q119" s="160">
        <v>2021</v>
      </c>
      <c r="R119" s="24"/>
      <c r="S119" s="24"/>
      <c r="T119" s="24"/>
      <c r="U119" s="23"/>
    </row>
    <row r="120" spans="1:18" ht="51">
      <c r="A120" s="44" t="s">
        <v>14</v>
      </c>
      <c r="B120" s="45">
        <v>1</v>
      </c>
      <c r="C120" s="45">
        <v>1</v>
      </c>
      <c r="D120" s="45">
        <v>4</v>
      </c>
      <c r="E120" s="45">
        <v>0</v>
      </c>
      <c r="F120" s="45">
        <v>0</v>
      </c>
      <c r="G120" s="47"/>
      <c r="H120" s="46" t="s">
        <v>244</v>
      </c>
      <c r="I120" s="47" t="s">
        <v>20</v>
      </c>
      <c r="J120" s="168">
        <f aca="true" t="shared" si="1" ref="J120:P120">J119/J9*100</f>
        <v>0.2</v>
      </c>
      <c r="K120" s="168">
        <f t="shared" si="1"/>
        <v>0.2</v>
      </c>
      <c r="L120" s="168">
        <f t="shared" si="1"/>
        <v>0.2</v>
      </c>
      <c r="M120" s="38">
        <v>0.2</v>
      </c>
      <c r="N120" s="38">
        <v>0.2</v>
      </c>
      <c r="O120" s="38">
        <v>0.2</v>
      </c>
      <c r="P120" s="168">
        <f t="shared" si="1"/>
        <v>0.2</v>
      </c>
      <c r="Q120" s="164">
        <v>2021</v>
      </c>
      <c r="R120" s="24"/>
    </row>
    <row r="121" spans="1:18" ht="51">
      <c r="A121" s="44" t="s">
        <v>14</v>
      </c>
      <c r="B121" s="45">
        <v>1</v>
      </c>
      <c r="C121" s="45">
        <v>1</v>
      </c>
      <c r="D121" s="45">
        <v>4</v>
      </c>
      <c r="E121" s="45">
        <v>0</v>
      </c>
      <c r="F121" s="45">
        <v>0</v>
      </c>
      <c r="G121" s="47"/>
      <c r="H121" s="46" t="s">
        <v>198</v>
      </c>
      <c r="I121" s="47" t="s">
        <v>54</v>
      </c>
      <c r="J121" s="170">
        <v>98</v>
      </c>
      <c r="K121" s="170">
        <v>105</v>
      </c>
      <c r="L121" s="170">
        <v>106</v>
      </c>
      <c r="M121" s="33">
        <v>100</v>
      </c>
      <c r="N121" s="33">
        <v>100</v>
      </c>
      <c r="O121" s="33">
        <v>100</v>
      </c>
      <c r="P121" s="170">
        <v>102</v>
      </c>
      <c r="Q121" s="164">
        <v>2021</v>
      </c>
      <c r="R121" s="24"/>
    </row>
    <row r="122" spans="1:18" ht="51">
      <c r="A122" s="44" t="s">
        <v>14</v>
      </c>
      <c r="B122" s="45">
        <v>1</v>
      </c>
      <c r="C122" s="45">
        <v>1</v>
      </c>
      <c r="D122" s="45">
        <v>4</v>
      </c>
      <c r="E122" s="45">
        <v>0</v>
      </c>
      <c r="F122" s="45">
        <v>0</v>
      </c>
      <c r="G122" s="47"/>
      <c r="H122" s="46" t="s">
        <v>25</v>
      </c>
      <c r="I122" s="47" t="s">
        <v>20</v>
      </c>
      <c r="J122" s="88">
        <v>0</v>
      </c>
      <c r="K122" s="88">
        <v>0</v>
      </c>
      <c r="L122" s="88">
        <v>0</v>
      </c>
      <c r="M122" s="40">
        <v>1.4</v>
      </c>
      <c r="N122" s="40">
        <v>1.5</v>
      </c>
      <c r="O122" s="40">
        <v>1.6</v>
      </c>
      <c r="P122" s="72">
        <v>1.6</v>
      </c>
      <c r="Q122" s="47">
        <v>2021</v>
      </c>
      <c r="R122" s="24"/>
    </row>
    <row r="123" spans="1:18" ht="51">
      <c r="A123" s="73" t="s">
        <v>14</v>
      </c>
      <c r="B123" s="74">
        <v>1</v>
      </c>
      <c r="C123" s="74">
        <v>1</v>
      </c>
      <c r="D123" s="74">
        <v>4</v>
      </c>
      <c r="E123" s="74">
        <v>0</v>
      </c>
      <c r="F123" s="74">
        <v>1</v>
      </c>
      <c r="G123" s="75"/>
      <c r="H123" s="76" t="s">
        <v>352</v>
      </c>
      <c r="I123" s="75" t="s">
        <v>39</v>
      </c>
      <c r="J123" s="77" t="s">
        <v>40</v>
      </c>
      <c r="K123" s="77" t="s">
        <v>40</v>
      </c>
      <c r="L123" s="77" t="s">
        <v>40</v>
      </c>
      <c r="M123" s="152" t="s">
        <v>40</v>
      </c>
      <c r="N123" s="152" t="s">
        <v>40</v>
      </c>
      <c r="O123" s="152" t="s">
        <v>40</v>
      </c>
      <c r="P123" s="77" t="s">
        <v>40</v>
      </c>
      <c r="Q123" s="75">
        <v>2021</v>
      </c>
      <c r="R123" s="24"/>
    </row>
    <row r="124" spans="1:18" ht="38.25">
      <c r="A124" s="44" t="s">
        <v>14</v>
      </c>
      <c r="B124" s="45">
        <v>1</v>
      </c>
      <c r="C124" s="45">
        <v>1</v>
      </c>
      <c r="D124" s="45">
        <v>4</v>
      </c>
      <c r="E124" s="45">
        <v>0</v>
      </c>
      <c r="F124" s="45">
        <v>1</v>
      </c>
      <c r="G124" s="47"/>
      <c r="H124" s="46" t="s">
        <v>26</v>
      </c>
      <c r="I124" s="47" t="s">
        <v>20</v>
      </c>
      <c r="J124" s="167">
        <v>100</v>
      </c>
      <c r="K124" s="167">
        <v>100</v>
      </c>
      <c r="L124" s="167">
        <v>100</v>
      </c>
      <c r="M124" s="39">
        <v>100</v>
      </c>
      <c r="N124" s="39">
        <v>100</v>
      </c>
      <c r="O124" s="39">
        <v>100</v>
      </c>
      <c r="P124" s="167">
        <v>100</v>
      </c>
      <c r="Q124" s="164">
        <v>2021</v>
      </c>
      <c r="R124" s="24"/>
    </row>
    <row r="125" spans="1:21" s="3" customFormat="1" ht="40.5" customHeight="1">
      <c r="A125" s="73" t="s">
        <v>14</v>
      </c>
      <c r="B125" s="74">
        <v>1</v>
      </c>
      <c r="C125" s="74">
        <v>1</v>
      </c>
      <c r="D125" s="74">
        <v>4</v>
      </c>
      <c r="E125" s="74">
        <v>0</v>
      </c>
      <c r="F125" s="74">
        <v>2</v>
      </c>
      <c r="G125" s="74"/>
      <c r="H125" s="89" t="s">
        <v>377</v>
      </c>
      <c r="I125" s="74" t="s">
        <v>15</v>
      </c>
      <c r="J125" s="79">
        <f>J126</f>
        <v>2271</v>
      </c>
      <c r="K125" s="79">
        <f>K126</f>
        <v>2345.5</v>
      </c>
      <c r="L125" s="79">
        <f>L126</f>
        <v>2249.1</v>
      </c>
      <c r="M125" s="153">
        <v>3284.8</v>
      </c>
      <c r="N125" s="153">
        <v>3284.8</v>
      </c>
      <c r="O125" s="153">
        <v>3284.8</v>
      </c>
      <c r="P125" s="79">
        <f>J125+K125+L125+M125+N125+O125</f>
        <v>16720</v>
      </c>
      <c r="Q125" s="74">
        <v>2021</v>
      </c>
      <c r="R125" s="24"/>
      <c r="S125" s="24"/>
      <c r="T125" s="24"/>
      <c r="U125" s="23"/>
    </row>
    <row r="126" spans="1:21" s="3" customFormat="1" ht="12.75">
      <c r="A126" s="44" t="s">
        <v>14</v>
      </c>
      <c r="B126" s="45">
        <v>1</v>
      </c>
      <c r="C126" s="45">
        <v>1</v>
      </c>
      <c r="D126" s="45">
        <v>4</v>
      </c>
      <c r="E126" s="45">
        <v>0</v>
      </c>
      <c r="F126" s="45">
        <v>2</v>
      </c>
      <c r="G126" s="45">
        <v>3</v>
      </c>
      <c r="H126" s="66" t="s">
        <v>16</v>
      </c>
      <c r="I126" s="45" t="s">
        <v>15</v>
      </c>
      <c r="J126" s="161">
        <f>2271</f>
        <v>2271</v>
      </c>
      <c r="K126" s="161">
        <v>2345.5</v>
      </c>
      <c r="L126" s="161">
        <v>2249.1</v>
      </c>
      <c r="M126" s="36">
        <v>3284.8</v>
      </c>
      <c r="N126" s="36">
        <v>3284.8</v>
      </c>
      <c r="O126" s="36">
        <v>3284.8</v>
      </c>
      <c r="P126" s="161">
        <f>J126+K126+L126+M126+N126+O126</f>
        <v>16720</v>
      </c>
      <c r="Q126" s="160">
        <v>2021</v>
      </c>
      <c r="R126" s="24"/>
      <c r="S126" s="24"/>
      <c r="T126" s="24"/>
      <c r="U126" s="23"/>
    </row>
    <row r="127" spans="1:18" ht="38.25">
      <c r="A127" s="44" t="s">
        <v>14</v>
      </c>
      <c r="B127" s="45">
        <v>1</v>
      </c>
      <c r="C127" s="45">
        <v>1</v>
      </c>
      <c r="D127" s="45">
        <v>4</v>
      </c>
      <c r="E127" s="45">
        <v>0</v>
      </c>
      <c r="F127" s="45">
        <v>2</v>
      </c>
      <c r="G127" s="47"/>
      <c r="H127" s="49" t="s">
        <v>64</v>
      </c>
      <c r="I127" s="47" t="s">
        <v>54</v>
      </c>
      <c r="J127" s="170">
        <v>60</v>
      </c>
      <c r="K127" s="170">
        <f>65</f>
        <v>65</v>
      </c>
      <c r="L127" s="170">
        <v>56</v>
      </c>
      <c r="M127" s="33">
        <v>58</v>
      </c>
      <c r="N127" s="33">
        <v>58</v>
      </c>
      <c r="O127" s="33">
        <v>58</v>
      </c>
      <c r="P127" s="170">
        <f>SUM(J127:O127)</f>
        <v>355</v>
      </c>
      <c r="Q127" s="164">
        <v>2021</v>
      </c>
      <c r="R127" s="24"/>
    </row>
    <row r="128" spans="1:18" ht="38.25">
      <c r="A128" s="44" t="s">
        <v>14</v>
      </c>
      <c r="B128" s="45">
        <v>1</v>
      </c>
      <c r="C128" s="45">
        <v>1</v>
      </c>
      <c r="D128" s="45">
        <v>4</v>
      </c>
      <c r="E128" s="45">
        <v>0</v>
      </c>
      <c r="F128" s="45">
        <v>2</v>
      </c>
      <c r="G128" s="47"/>
      <c r="H128" s="49" t="s">
        <v>245</v>
      </c>
      <c r="I128" s="47" t="s">
        <v>20</v>
      </c>
      <c r="J128" s="167">
        <v>9</v>
      </c>
      <c r="K128" s="167">
        <f>4/(28+7)*100</f>
        <v>11.4</v>
      </c>
      <c r="L128" s="167">
        <v>9</v>
      </c>
      <c r="M128" s="39">
        <v>12</v>
      </c>
      <c r="N128" s="39">
        <v>13</v>
      </c>
      <c r="O128" s="39">
        <v>14</v>
      </c>
      <c r="P128" s="167">
        <f>SUM(J128:O128)/6</f>
        <v>11.4</v>
      </c>
      <c r="Q128" s="164">
        <v>2021</v>
      </c>
      <c r="R128" s="24"/>
    </row>
    <row r="129" spans="1:18" ht="38.25">
      <c r="A129" s="44" t="s">
        <v>14</v>
      </c>
      <c r="B129" s="45">
        <v>1</v>
      </c>
      <c r="C129" s="45">
        <v>1</v>
      </c>
      <c r="D129" s="45">
        <v>4</v>
      </c>
      <c r="E129" s="45">
        <v>0</v>
      </c>
      <c r="F129" s="45">
        <v>2</v>
      </c>
      <c r="G129" s="47"/>
      <c r="H129" s="49" t="s">
        <v>288</v>
      </c>
      <c r="I129" s="47" t="s">
        <v>54</v>
      </c>
      <c r="J129" s="170">
        <v>29</v>
      </c>
      <c r="K129" s="170">
        <v>29</v>
      </c>
      <c r="L129" s="170">
        <v>50</v>
      </c>
      <c r="M129" s="33">
        <v>42</v>
      </c>
      <c r="N129" s="33">
        <v>42</v>
      </c>
      <c r="O129" s="33">
        <v>42</v>
      </c>
      <c r="P129" s="170">
        <f>SUM(J129:O129)/6</f>
        <v>39</v>
      </c>
      <c r="Q129" s="164">
        <v>2021</v>
      </c>
      <c r="R129" s="24"/>
    </row>
    <row r="130" spans="1:18" ht="38.25">
      <c r="A130" s="44" t="s">
        <v>14</v>
      </c>
      <c r="B130" s="45">
        <v>1</v>
      </c>
      <c r="C130" s="45">
        <v>1</v>
      </c>
      <c r="D130" s="45">
        <v>4</v>
      </c>
      <c r="E130" s="45">
        <v>0</v>
      </c>
      <c r="F130" s="45">
        <v>2</v>
      </c>
      <c r="G130" s="47"/>
      <c r="H130" s="49" t="s">
        <v>289</v>
      </c>
      <c r="I130" s="47" t="s">
        <v>54</v>
      </c>
      <c r="J130" s="170">
        <v>11</v>
      </c>
      <c r="K130" s="170">
        <v>11</v>
      </c>
      <c r="L130" s="170">
        <v>12</v>
      </c>
      <c r="M130" s="33">
        <v>12</v>
      </c>
      <c r="N130" s="33">
        <v>12</v>
      </c>
      <c r="O130" s="33">
        <v>12</v>
      </c>
      <c r="P130" s="170">
        <f>SUM(J130:O130)/6</f>
        <v>12</v>
      </c>
      <c r="Q130" s="164">
        <v>2021</v>
      </c>
      <c r="R130" s="24"/>
    </row>
    <row r="131" spans="1:18" ht="38.25">
      <c r="A131" s="44" t="s">
        <v>14</v>
      </c>
      <c r="B131" s="45">
        <v>1</v>
      </c>
      <c r="C131" s="45">
        <v>1</v>
      </c>
      <c r="D131" s="45">
        <v>4</v>
      </c>
      <c r="E131" s="45">
        <v>0</v>
      </c>
      <c r="F131" s="45">
        <v>2</v>
      </c>
      <c r="G131" s="47"/>
      <c r="H131" s="49" t="s">
        <v>236</v>
      </c>
      <c r="I131" s="47" t="s">
        <v>43</v>
      </c>
      <c r="J131" s="170">
        <v>75</v>
      </c>
      <c r="K131" s="170">
        <f>115+29</f>
        <v>144</v>
      </c>
      <c r="L131" s="170">
        <v>184</v>
      </c>
      <c r="M131" s="33">
        <v>280</v>
      </c>
      <c r="N131" s="33">
        <v>302</v>
      </c>
      <c r="O131" s="33">
        <v>330</v>
      </c>
      <c r="P131" s="170">
        <v>330</v>
      </c>
      <c r="Q131" s="164">
        <v>2021</v>
      </c>
      <c r="R131" s="24"/>
    </row>
    <row r="132" spans="1:21" s="3" customFormat="1" ht="51" customHeight="1">
      <c r="A132" s="73" t="s">
        <v>14</v>
      </c>
      <c r="B132" s="74">
        <v>1</v>
      </c>
      <c r="C132" s="74">
        <v>1</v>
      </c>
      <c r="D132" s="74">
        <v>4</v>
      </c>
      <c r="E132" s="74">
        <v>0</v>
      </c>
      <c r="F132" s="74">
        <v>3</v>
      </c>
      <c r="G132" s="74"/>
      <c r="H132" s="78" t="s">
        <v>378</v>
      </c>
      <c r="I132" s="74" t="s">
        <v>15</v>
      </c>
      <c r="J132" s="79">
        <f>J133</f>
        <v>400</v>
      </c>
      <c r="K132" s="79">
        <f>K133</f>
        <v>400</v>
      </c>
      <c r="L132" s="79">
        <f>L133</f>
        <v>200</v>
      </c>
      <c r="M132" s="153">
        <v>200</v>
      </c>
      <c r="N132" s="153">
        <v>200</v>
      </c>
      <c r="O132" s="153">
        <v>200</v>
      </c>
      <c r="P132" s="79">
        <f>J132+K132+L132+M132+N132+O132</f>
        <v>1600</v>
      </c>
      <c r="Q132" s="74">
        <v>2021</v>
      </c>
      <c r="R132" s="24"/>
      <c r="S132" s="24"/>
      <c r="T132" s="24"/>
      <c r="U132" s="23"/>
    </row>
    <row r="133" spans="1:21" s="3" customFormat="1" ht="12.75">
      <c r="A133" s="44" t="s">
        <v>14</v>
      </c>
      <c r="B133" s="45">
        <v>1</v>
      </c>
      <c r="C133" s="45">
        <v>1</v>
      </c>
      <c r="D133" s="45">
        <v>4</v>
      </c>
      <c r="E133" s="45">
        <v>0</v>
      </c>
      <c r="F133" s="45">
        <v>3</v>
      </c>
      <c r="G133" s="45">
        <v>3</v>
      </c>
      <c r="H133" s="66" t="s">
        <v>16</v>
      </c>
      <c r="I133" s="45" t="s">
        <v>15</v>
      </c>
      <c r="J133" s="161">
        <v>400</v>
      </c>
      <c r="K133" s="161">
        <v>400</v>
      </c>
      <c r="L133" s="161">
        <v>200</v>
      </c>
      <c r="M133" s="36">
        <v>200</v>
      </c>
      <c r="N133" s="36">
        <v>200</v>
      </c>
      <c r="O133" s="36">
        <v>200</v>
      </c>
      <c r="P133" s="161">
        <f>J133+K133+L133+M133+N133+O133</f>
        <v>1600</v>
      </c>
      <c r="Q133" s="160">
        <v>2021</v>
      </c>
      <c r="R133" s="24"/>
      <c r="S133" s="24"/>
      <c r="T133" s="24"/>
      <c r="U133" s="23"/>
    </row>
    <row r="134" spans="1:18" ht="51">
      <c r="A134" s="44" t="s">
        <v>14</v>
      </c>
      <c r="B134" s="45">
        <v>1</v>
      </c>
      <c r="C134" s="45">
        <v>1</v>
      </c>
      <c r="D134" s="45">
        <v>4</v>
      </c>
      <c r="E134" s="45">
        <v>0</v>
      </c>
      <c r="F134" s="45">
        <v>3</v>
      </c>
      <c r="G134" s="47"/>
      <c r="H134" s="46" t="s">
        <v>65</v>
      </c>
      <c r="I134" s="47" t="s">
        <v>54</v>
      </c>
      <c r="J134" s="170">
        <v>2</v>
      </c>
      <c r="K134" s="170">
        <v>4</v>
      </c>
      <c r="L134" s="170">
        <v>3</v>
      </c>
      <c r="M134" s="33">
        <v>2</v>
      </c>
      <c r="N134" s="33">
        <v>2</v>
      </c>
      <c r="O134" s="33">
        <v>2</v>
      </c>
      <c r="P134" s="170">
        <f>SUM(J134:O134)</f>
        <v>15</v>
      </c>
      <c r="Q134" s="164">
        <v>2021</v>
      </c>
      <c r="R134" s="24"/>
    </row>
    <row r="135" spans="1:21" s="3" customFormat="1" ht="63.75">
      <c r="A135" s="85" t="s">
        <v>14</v>
      </c>
      <c r="B135" s="70">
        <v>1</v>
      </c>
      <c r="C135" s="70">
        <v>1</v>
      </c>
      <c r="D135" s="70">
        <v>5</v>
      </c>
      <c r="E135" s="70">
        <v>0</v>
      </c>
      <c r="F135" s="70">
        <v>0</v>
      </c>
      <c r="G135" s="70"/>
      <c r="H135" s="71" t="s">
        <v>175</v>
      </c>
      <c r="I135" s="70" t="s">
        <v>15</v>
      </c>
      <c r="J135" s="48">
        <f>J136</f>
        <v>588</v>
      </c>
      <c r="K135" s="48">
        <f>K136</f>
        <v>588</v>
      </c>
      <c r="L135" s="48">
        <f>L136</f>
        <v>488</v>
      </c>
      <c r="M135" s="48">
        <v>488</v>
      </c>
      <c r="N135" s="48">
        <v>488</v>
      </c>
      <c r="O135" s="48">
        <v>488</v>
      </c>
      <c r="P135" s="48">
        <f>J135+K135+L135+M135+N135+O135</f>
        <v>3128</v>
      </c>
      <c r="Q135" s="70">
        <v>2021</v>
      </c>
      <c r="R135" s="24"/>
      <c r="S135" s="24"/>
      <c r="T135" s="24"/>
      <c r="U135" s="23"/>
    </row>
    <row r="136" spans="1:21" s="3" customFormat="1" ht="12.75">
      <c r="A136" s="44" t="s">
        <v>14</v>
      </c>
      <c r="B136" s="45">
        <v>1</v>
      </c>
      <c r="C136" s="45">
        <v>1</v>
      </c>
      <c r="D136" s="45">
        <v>5</v>
      </c>
      <c r="E136" s="45">
        <v>0</v>
      </c>
      <c r="F136" s="45">
        <v>0</v>
      </c>
      <c r="G136" s="45">
        <v>3</v>
      </c>
      <c r="H136" s="66" t="s">
        <v>16</v>
      </c>
      <c r="I136" s="45" t="s">
        <v>15</v>
      </c>
      <c r="J136" s="161">
        <f>J143+J148+J154</f>
        <v>588</v>
      </c>
      <c r="K136" s="161">
        <f>K143+K148+K154</f>
        <v>588</v>
      </c>
      <c r="L136" s="161">
        <f>L143+L148+L154</f>
        <v>488</v>
      </c>
      <c r="M136" s="36">
        <v>488</v>
      </c>
      <c r="N136" s="36">
        <v>488</v>
      </c>
      <c r="O136" s="36">
        <v>488</v>
      </c>
      <c r="P136" s="161">
        <f>J136+K136+L136+M136+N136+O136</f>
        <v>3128</v>
      </c>
      <c r="Q136" s="160">
        <v>2021</v>
      </c>
      <c r="R136" s="24"/>
      <c r="S136" s="24"/>
      <c r="T136" s="24"/>
      <c r="U136" s="23"/>
    </row>
    <row r="137" spans="1:18" ht="63.75">
      <c r="A137" s="44" t="s">
        <v>14</v>
      </c>
      <c r="B137" s="45">
        <v>1</v>
      </c>
      <c r="C137" s="45">
        <v>1</v>
      </c>
      <c r="D137" s="45">
        <v>5</v>
      </c>
      <c r="E137" s="45">
        <v>0</v>
      </c>
      <c r="F137" s="45">
        <v>0</v>
      </c>
      <c r="G137" s="47"/>
      <c r="H137" s="46" t="s">
        <v>66</v>
      </c>
      <c r="I137" s="47" t="s">
        <v>20</v>
      </c>
      <c r="J137" s="167">
        <v>20</v>
      </c>
      <c r="K137" s="167">
        <v>20.3</v>
      </c>
      <c r="L137" s="167">
        <v>19.9</v>
      </c>
      <c r="M137" s="39">
        <v>19.8</v>
      </c>
      <c r="N137" s="39">
        <v>19.9</v>
      </c>
      <c r="O137" s="39">
        <v>20</v>
      </c>
      <c r="P137" s="167">
        <f>SUM(J137:O137)/6</f>
        <v>20</v>
      </c>
      <c r="Q137" s="164">
        <v>2021</v>
      </c>
      <c r="R137" s="24"/>
    </row>
    <row r="138" spans="1:18" ht="51">
      <c r="A138" s="44" t="s">
        <v>14</v>
      </c>
      <c r="B138" s="45">
        <v>1</v>
      </c>
      <c r="C138" s="45">
        <v>1</v>
      </c>
      <c r="D138" s="45">
        <v>5</v>
      </c>
      <c r="E138" s="45">
        <v>0</v>
      </c>
      <c r="F138" s="45">
        <v>0</v>
      </c>
      <c r="G138" s="47"/>
      <c r="H138" s="46" t="s">
        <v>67</v>
      </c>
      <c r="I138" s="47" t="s">
        <v>20</v>
      </c>
      <c r="J138" s="167">
        <v>26</v>
      </c>
      <c r="K138" s="167">
        <v>31.8</v>
      </c>
      <c r="L138" s="167">
        <v>35</v>
      </c>
      <c r="M138" s="39">
        <v>31.7</v>
      </c>
      <c r="N138" s="39">
        <v>31.7</v>
      </c>
      <c r="O138" s="39">
        <v>36.3</v>
      </c>
      <c r="P138" s="167">
        <f>SUM(J138:O138)/6</f>
        <v>32.1</v>
      </c>
      <c r="Q138" s="164">
        <v>2021</v>
      </c>
      <c r="R138" s="24"/>
    </row>
    <row r="139" spans="1:18" ht="63.75">
      <c r="A139" s="73" t="s">
        <v>14</v>
      </c>
      <c r="B139" s="74">
        <v>1</v>
      </c>
      <c r="C139" s="74">
        <v>1</v>
      </c>
      <c r="D139" s="74">
        <v>5</v>
      </c>
      <c r="E139" s="74">
        <v>0</v>
      </c>
      <c r="F139" s="74">
        <v>1</v>
      </c>
      <c r="G139" s="75"/>
      <c r="H139" s="76" t="s">
        <v>353</v>
      </c>
      <c r="I139" s="75" t="s">
        <v>39</v>
      </c>
      <c r="J139" s="77" t="s">
        <v>40</v>
      </c>
      <c r="K139" s="77" t="s">
        <v>40</v>
      </c>
      <c r="L139" s="77" t="s">
        <v>40</v>
      </c>
      <c r="M139" s="152" t="s">
        <v>40</v>
      </c>
      <c r="N139" s="152" t="s">
        <v>40</v>
      </c>
      <c r="O139" s="152" t="s">
        <v>40</v>
      </c>
      <c r="P139" s="77" t="s">
        <v>40</v>
      </c>
      <c r="Q139" s="75">
        <v>2021</v>
      </c>
      <c r="R139" s="24"/>
    </row>
    <row r="140" spans="1:18" ht="63.75">
      <c r="A140" s="44" t="s">
        <v>14</v>
      </c>
      <c r="B140" s="45">
        <v>1</v>
      </c>
      <c r="C140" s="45">
        <v>1</v>
      </c>
      <c r="D140" s="45">
        <v>5</v>
      </c>
      <c r="E140" s="45">
        <v>0</v>
      </c>
      <c r="F140" s="45">
        <v>1</v>
      </c>
      <c r="G140" s="47"/>
      <c r="H140" s="46" t="s">
        <v>305</v>
      </c>
      <c r="I140" s="47" t="s">
        <v>54</v>
      </c>
      <c r="J140" s="170">
        <v>10</v>
      </c>
      <c r="K140" s="170">
        <v>10</v>
      </c>
      <c r="L140" s="170">
        <v>10</v>
      </c>
      <c r="M140" s="33">
        <v>10</v>
      </c>
      <c r="N140" s="33">
        <v>10</v>
      </c>
      <c r="O140" s="33">
        <v>10</v>
      </c>
      <c r="P140" s="170">
        <f>SUM(J140:O140)</f>
        <v>60</v>
      </c>
      <c r="Q140" s="164">
        <v>2021</v>
      </c>
      <c r="R140" s="24"/>
    </row>
    <row r="141" spans="1:18" ht="51">
      <c r="A141" s="44" t="s">
        <v>14</v>
      </c>
      <c r="B141" s="45">
        <v>1</v>
      </c>
      <c r="C141" s="45">
        <v>1</v>
      </c>
      <c r="D141" s="45">
        <v>5</v>
      </c>
      <c r="E141" s="45">
        <v>0</v>
      </c>
      <c r="F141" s="45">
        <v>1</v>
      </c>
      <c r="G141" s="47"/>
      <c r="H141" s="46" t="s">
        <v>27</v>
      </c>
      <c r="I141" s="47" t="s">
        <v>20</v>
      </c>
      <c r="J141" s="167">
        <v>100</v>
      </c>
      <c r="K141" s="167">
        <v>100</v>
      </c>
      <c r="L141" s="167">
        <v>100</v>
      </c>
      <c r="M141" s="39">
        <v>100</v>
      </c>
      <c r="N141" s="39">
        <v>100</v>
      </c>
      <c r="O141" s="39">
        <v>100</v>
      </c>
      <c r="P141" s="167">
        <v>100</v>
      </c>
      <c r="Q141" s="164">
        <v>2021</v>
      </c>
      <c r="R141" s="24"/>
    </row>
    <row r="142" spans="1:21" s="3" customFormat="1" ht="76.5">
      <c r="A142" s="73" t="s">
        <v>14</v>
      </c>
      <c r="B142" s="74">
        <v>1</v>
      </c>
      <c r="C142" s="74">
        <v>1</v>
      </c>
      <c r="D142" s="74">
        <v>5</v>
      </c>
      <c r="E142" s="74">
        <v>0</v>
      </c>
      <c r="F142" s="74">
        <v>2</v>
      </c>
      <c r="G142" s="74"/>
      <c r="H142" s="89" t="s">
        <v>379</v>
      </c>
      <c r="I142" s="74" t="s">
        <v>15</v>
      </c>
      <c r="J142" s="79">
        <v>93</v>
      </c>
      <c r="K142" s="79">
        <f>K143</f>
        <v>255</v>
      </c>
      <c r="L142" s="79">
        <f>L143</f>
        <v>155</v>
      </c>
      <c r="M142" s="153">
        <v>155</v>
      </c>
      <c r="N142" s="153">
        <v>155</v>
      </c>
      <c r="O142" s="153">
        <v>155</v>
      </c>
      <c r="P142" s="79">
        <f>J142+K142+L142+M142+N142+O142</f>
        <v>968</v>
      </c>
      <c r="Q142" s="74">
        <v>2021</v>
      </c>
      <c r="R142" s="24"/>
      <c r="S142" s="24"/>
      <c r="T142" s="24"/>
      <c r="U142" s="23"/>
    </row>
    <row r="143" spans="1:21" s="3" customFormat="1" ht="12.75">
      <c r="A143" s="44" t="s">
        <v>14</v>
      </c>
      <c r="B143" s="45">
        <v>1</v>
      </c>
      <c r="C143" s="45">
        <v>1</v>
      </c>
      <c r="D143" s="45">
        <v>5</v>
      </c>
      <c r="E143" s="45">
        <v>0</v>
      </c>
      <c r="F143" s="45">
        <v>2</v>
      </c>
      <c r="G143" s="45">
        <v>3</v>
      </c>
      <c r="H143" s="66" t="s">
        <v>16</v>
      </c>
      <c r="I143" s="45" t="s">
        <v>15</v>
      </c>
      <c r="J143" s="161">
        <v>93</v>
      </c>
      <c r="K143" s="161">
        <v>255</v>
      </c>
      <c r="L143" s="161">
        <v>155</v>
      </c>
      <c r="M143" s="36">
        <v>155</v>
      </c>
      <c r="N143" s="36">
        <v>155</v>
      </c>
      <c r="O143" s="36">
        <v>155</v>
      </c>
      <c r="P143" s="161">
        <f>J143+K143+L143+M143+N143+O143</f>
        <v>968</v>
      </c>
      <c r="Q143" s="160">
        <v>2021</v>
      </c>
      <c r="R143" s="24"/>
      <c r="S143" s="24"/>
      <c r="T143" s="24"/>
      <c r="U143" s="23"/>
    </row>
    <row r="144" spans="1:18" ht="38.25">
      <c r="A144" s="44" t="s">
        <v>14</v>
      </c>
      <c r="B144" s="45">
        <v>1</v>
      </c>
      <c r="C144" s="45">
        <v>1</v>
      </c>
      <c r="D144" s="45">
        <v>5</v>
      </c>
      <c r="E144" s="45">
        <v>0</v>
      </c>
      <c r="F144" s="45">
        <v>2</v>
      </c>
      <c r="G144" s="47"/>
      <c r="H144" s="49" t="s">
        <v>1</v>
      </c>
      <c r="I144" s="47" t="s">
        <v>54</v>
      </c>
      <c r="J144" s="170">
        <v>6</v>
      </c>
      <c r="K144" s="170">
        <f>7+6</f>
        <v>13</v>
      </c>
      <c r="L144" s="170">
        <v>8</v>
      </c>
      <c r="M144" s="33">
        <v>9</v>
      </c>
      <c r="N144" s="33">
        <v>10</v>
      </c>
      <c r="O144" s="33">
        <v>14</v>
      </c>
      <c r="P144" s="170">
        <f>SUM(J144:O144)</f>
        <v>60</v>
      </c>
      <c r="Q144" s="164">
        <v>2021</v>
      </c>
      <c r="R144" s="24"/>
    </row>
    <row r="145" spans="1:18" ht="76.5">
      <c r="A145" s="44" t="s">
        <v>14</v>
      </c>
      <c r="B145" s="45">
        <v>1</v>
      </c>
      <c r="C145" s="45">
        <v>1</v>
      </c>
      <c r="D145" s="45">
        <v>5</v>
      </c>
      <c r="E145" s="45">
        <v>0</v>
      </c>
      <c r="F145" s="45">
        <v>2</v>
      </c>
      <c r="G145" s="47"/>
      <c r="H145" s="49" t="s">
        <v>208</v>
      </c>
      <c r="I145" s="47" t="s">
        <v>54</v>
      </c>
      <c r="J145" s="170">
        <v>5</v>
      </c>
      <c r="K145" s="170">
        <f>6-1</f>
        <v>5</v>
      </c>
      <c r="L145" s="170">
        <v>6</v>
      </c>
      <c r="M145" s="33">
        <v>7</v>
      </c>
      <c r="N145" s="33">
        <v>7</v>
      </c>
      <c r="O145" s="33">
        <v>10</v>
      </c>
      <c r="P145" s="170">
        <f>SUM(J145:O145)</f>
        <v>40</v>
      </c>
      <c r="Q145" s="164">
        <v>2021</v>
      </c>
      <c r="R145" s="24"/>
    </row>
    <row r="146" spans="1:18" ht="38.25">
      <c r="A146" s="44" t="s">
        <v>14</v>
      </c>
      <c r="B146" s="45">
        <v>1</v>
      </c>
      <c r="C146" s="45">
        <v>1</v>
      </c>
      <c r="D146" s="45">
        <v>5</v>
      </c>
      <c r="E146" s="45">
        <v>0</v>
      </c>
      <c r="F146" s="45">
        <v>2</v>
      </c>
      <c r="G146" s="47"/>
      <c r="H146" s="49" t="s">
        <v>246</v>
      </c>
      <c r="I146" s="47" t="s">
        <v>43</v>
      </c>
      <c r="J146" s="170">
        <v>45</v>
      </c>
      <c r="K146" s="170">
        <v>100</v>
      </c>
      <c r="L146" s="170">
        <v>260</v>
      </c>
      <c r="M146" s="33">
        <v>120</v>
      </c>
      <c r="N146" s="33">
        <v>100</v>
      </c>
      <c r="O146" s="33">
        <v>120</v>
      </c>
      <c r="P146" s="170">
        <f>SUM(J146:O146)</f>
        <v>745</v>
      </c>
      <c r="Q146" s="164">
        <v>2021</v>
      </c>
      <c r="R146" s="24"/>
    </row>
    <row r="147" spans="1:21" s="3" customFormat="1" ht="76.5">
      <c r="A147" s="73" t="s">
        <v>14</v>
      </c>
      <c r="B147" s="74">
        <v>1</v>
      </c>
      <c r="C147" s="74">
        <v>1</v>
      </c>
      <c r="D147" s="74">
        <v>5</v>
      </c>
      <c r="E147" s="74">
        <v>0</v>
      </c>
      <c r="F147" s="74">
        <v>3</v>
      </c>
      <c r="G147" s="74"/>
      <c r="H147" s="89" t="s">
        <v>380</v>
      </c>
      <c r="I147" s="74" t="s">
        <v>15</v>
      </c>
      <c r="J147" s="79">
        <f>J148</f>
        <v>295</v>
      </c>
      <c r="K147" s="79">
        <f>K148</f>
        <v>188</v>
      </c>
      <c r="L147" s="79">
        <f>L148</f>
        <v>188</v>
      </c>
      <c r="M147" s="153">
        <v>188</v>
      </c>
      <c r="N147" s="153">
        <v>188</v>
      </c>
      <c r="O147" s="153">
        <v>188</v>
      </c>
      <c r="P147" s="79">
        <f>J147+K147+L147+M147+N147+O147</f>
        <v>1235</v>
      </c>
      <c r="Q147" s="74">
        <v>2021</v>
      </c>
      <c r="R147" s="24"/>
      <c r="S147" s="24"/>
      <c r="T147" s="24"/>
      <c r="U147" s="23"/>
    </row>
    <row r="148" spans="1:21" s="3" customFormat="1" ht="12.75">
      <c r="A148" s="44" t="s">
        <v>14</v>
      </c>
      <c r="B148" s="45">
        <v>1</v>
      </c>
      <c r="C148" s="45">
        <v>1</v>
      </c>
      <c r="D148" s="45">
        <v>5</v>
      </c>
      <c r="E148" s="45">
        <v>0</v>
      </c>
      <c r="F148" s="45">
        <v>3</v>
      </c>
      <c r="G148" s="45">
        <v>3</v>
      </c>
      <c r="H148" s="66" t="s">
        <v>16</v>
      </c>
      <c r="I148" s="45" t="s">
        <v>15</v>
      </c>
      <c r="J148" s="161">
        <v>295</v>
      </c>
      <c r="K148" s="161">
        <v>188</v>
      </c>
      <c r="L148" s="161">
        <v>188</v>
      </c>
      <c r="M148" s="36">
        <v>188</v>
      </c>
      <c r="N148" s="36">
        <v>188</v>
      </c>
      <c r="O148" s="36">
        <v>188</v>
      </c>
      <c r="P148" s="161">
        <f>J148+K148+L148+M148+N148+O148</f>
        <v>1235</v>
      </c>
      <c r="Q148" s="160">
        <v>2021</v>
      </c>
      <c r="R148" s="24"/>
      <c r="S148" s="24"/>
      <c r="T148" s="24"/>
      <c r="U148" s="23"/>
    </row>
    <row r="149" spans="1:18" ht="51">
      <c r="A149" s="44" t="s">
        <v>14</v>
      </c>
      <c r="B149" s="45">
        <v>1</v>
      </c>
      <c r="C149" s="45">
        <v>1</v>
      </c>
      <c r="D149" s="45">
        <v>5</v>
      </c>
      <c r="E149" s="45">
        <v>0</v>
      </c>
      <c r="F149" s="45">
        <v>3</v>
      </c>
      <c r="G149" s="47"/>
      <c r="H149" s="49" t="s">
        <v>237</v>
      </c>
      <c r="I149" s="47" t="s">
        <v>54</v>
      </c>
      <c r="J149" s="170">
        <v>1</v>
      </c>
      <c r="K149" s="170">
        <v>1</v>
      </c>
      <c r="L149" s="170">
        <v>1</v>
      </c>
      <c r="M149" s="33">
        <v>1</v>
      </c>
      <c r="N149" s="33">
        <v>1</v>
      </c>
      <c r="O149" s="33">
        <v>1</v>
      </c>
      <c r="P149" s="170">
        <v>1</v>
      </c>
      <c r="Q149" s="164">
        <v>2021</v>
      </c>
      <c r="R149" s="24"/>
    </row>
    <row r="150" spans="1:18" ht="38.25">
      <c r="A150" s="44" t="s">
        <v>14</v>
      </c>
      <c r="B150" s="45">
        <v>1</v>
      </c>
      <c r="C150" s="45">
        <v>1</v>
      </c>
      <c r="D150" s="45">
        <v>5</v>
      </c>
      <c r="E150" s="45">
        <v>0</v>
      </c>
      <c r="F150" s="45">
        <v>3</v>
      </c>
      <c r="G150" s="47"/>
      <c r="H150" s="49" t="s">
        <v>193</v>
      </c>
      <c r="I150" s="47" t="s">
        <v>43</v>
      </c>
      <c r="J150" s="170">
        <v>225</v>
      </c>
      <c r="K150" s="170">
        <v>230</v>
      </c>
      <c r="L150" s="170">
        <v>68</v>
      </c>
      <c r="M150" s="50">
        <v>200</v>
      </c>
      <c r="N150" s="33">
        <v>100</v>
      </c>
      <c r="O150" s="33">
        <v>100</v>
      </c>
      <c r="P150" s="170">
        <f>SUM(J150:O150)</f>
        <v>923</v>
      </c>
      <c r="Q150" s="164">
        <v>2021</v>
      </c>
      <c r="R150" s="24"/>
    </row>
    <row r="151" spans="1:18" ht="51">
      <c r="A151" s="44" t="s">
        <v>14</v>
      </c>
      <c r="B151" s="45">
        <v>1</v>
      </c>
      <c r="C151" s="45">
        <v>1</v>
      </c>
      <c r="D151" s="45">
        <v>5</v>
      </c>
      <c r="E151" s="45">
        <v>0</v>
      </c>
      <c r="F151" s="45">
        <v>3</v>
      </c>
      <c r="G151" s="47"/>
      <c r="H151" s="49" t="s">
        <v>362</v>
      </c>
      <c r="I151" s="47" t="s">
        <v>54</v>
      </c>
      <c r="J151" s="170">
        <v>1</v>
      </c>
      <c r="K151" s="170">
        <v>1</v>
      </c>
      <c r="L151" s="170">
        <v>1</v>
      </c>
      <c r="M151" s="33">
        <v>1</v>
      </c>
      <c r="N151" s="33">
        <v>1</v>
      </c>
      <c r="O151" s="33">
        <v>1</v>
      </c>
      <c r="P151" s="170">
        <f>SUM(J151:O151)</f>
        <v>6</v>
      </c>
      <c r="Q151" s="164">
        <v>2021</v>
      </c>
      <c r="R151" s="24"/>
    </row>
    <row r="152" spans="1:18" ht="25.5">
      <c r="A152" s="44" t="s">
        <v>14</v>
      </c>
      <c r="B152" s="45">
        <v>1</v>
      </c>
      <c r="C152" s="45">
        <v>1</v>
      </c>
      <c r="D152" s="45">
        <v>5</v>
      </c>
      <c r="E152" s="45">
        <v>0</v>
      </c>
      <c r="F152" s="45">
        <v>3</v>
      </c>
      <c r="G152" s="47"/>
      <c r="H152" s="49" t="s">
        <v>247</v>
      </c>
      <c r="I152" s="47" t="s">
        <v>43</v>
      </c>
      <c r="J152" s="170">
        <v>15</v>
      </c>
      <c r="K152" s="170">
        <f>12+20</f>
        <v>32</v>
      </c>
      <c r="L152" s="170">
        <v>62</v>
      </c>
      <c r="M152" s="50">
        <v>62</v>
      </c>
      <c r="N152" s="33">
        <v>30</v>
      </c>
      <c r="O152" s="33">
        <v>34</v>
      </c>
      <c r="P152" s="170">
        <f>SUM(J152:O152)</f>
        <v>235</v>
      </c>
      <c r="Q152" s="164">
        <v>2021</v>
      </c>
      <c r="R152" s="24"/>
    </row>
    <row r="153" spans="1:21" s="3" customFormat="1" ht="63.75">
      <c r="A153" s="73" t="s">
        <v>14</v>
      </c>
      <c r="B153" s="74">
        <v>1</v>
      </c>
      <c r="C153" s="74">
        <v>1</v>
      </c>
      <c r="D153" s="74">
        <v>5</v>
      </c>
      <c r="E153" s="74">
        <v>0</v>
      </c>
      <c r="F153" s="74">
        <v>4</v>
      </c>
      <c r="G153" s="74">
        <v>3</v>
      </c>
      <c r="H153" s="78" t="s">
        <v>381</v>
      </c>
      <c r="I153" s="74" t="s">
        <v>15</v>
      </c>
      <c r="J153" s="79">
        <f>J154</f>
        <v>200</v>
      </c>
      <c r="K153" s="79">
        <f>K154</f>
        <v>145</v>
      </c>
      <c r="L153" s="79">
        <f>L154</f>
        <v>145</v>
      </c>
      <c r="M153" s="153">
        <v>145</v>
      </c>
      <c r="N153" s="153">
        <v>145</v>
      </c>
      <c r="O153" s="153">
        <v>145</v>
      </c>
      <c r="P153" s="79">
        <f>J153+K153+L153+M153+N153+O153</f>
        <v>925</v>
      </c>
      <c r="Q153" s="74">
        <v>2021</v>
      </c>
      <c r="R153" s="24"/>
      <c r="S153" s="24"/>
      <c r="T153" s="24"/>
      <c r="U153" s="23"/>
    </row>
    <row r="154" spans="1:21" s="3" customFormat="1" ht="12.75">
      <c r="A154" s="44" t="s">
        <v>14</v>
      </c>
      <c r="B154" s="45">
        <v>1</v>
      </c>
      <c r="C154" s="45">
        <v>1</v>
      </c>
      <c r="D154" s="45">
        <v>5</v>
      </c>
      <c r="E154" s="45">
        <v>0</v>
      </c>
      <c r="F154" s="45">
        <v>4</v>
      </c>
      <c r="G154" s="45">
        <v>3</v>
      </c>
      <c r="H154" s="66" t="s">
        <v>16</v>
      </c>
      <c r="I154" s="45" t="s">
        <v>15</v>
      </c>
      <c r="J154" s="161">
        <v>200</v>
      </c>
      <c r="K154" s="161">
        <v>145</v>
      </c>
      <c r="L154" s="161">
        <v>145</v>
      </c>
      <c r="M154" s="36">
        <v>145</v>
      </c>
      <c r="N154" s="36">
        <v>145</v>
      </c>
      <c r="O154" s="36">
        <v>145</v>
      </c>
      <c r="P154" s="161">
        <f>J154+K154+L154+M154+N154+O154</f>
        <v>925</v>
      </c>
      <c r="Q154" s="160">
        <v>2021</v>
      </c>
      <c r="R154" s="24"/>
      <c r="S154" s="24"/>
      <c r="T154" s="24"/>
      <c r="U154" s="23"/>
    </row>
    <row r="155" spans="1:18" ht="51">
      <c r="A155" s="44" t="s">
        <v>14</v>
      </c>
      <c r="B155" s="45">
        <v>1</v>
      </c>
      <c r="C155" s="45">
        <v>1</v>
      </c>
      <c r="D155" s="45">
        <v>5</v>
      </c>
      <c r="E155" s="45">
        <v>0</v>
      </c>
      <c r="F155" s="45">
        <v>4</v>
      </c>
      <c r="G155" s="47"/>
      <c r="H155" s="49" t="s">
        <v>248</v>
      </c>
      <c r="I155" s="47" t="s">
        <v>54</v>
      </c>
      <c r="J155" s="170">
        <v>6</v>
      </c>
      <c r="K155" s="170">
        <v>7</v>
      </c>
      <c r="L155" s="170">
        <v>11</v>
      </c>
      <c r="M155" s="33">
        <v>7</v>
      </c>
      <c r="N155" s="33">
        <v>7</v>
      </c>
      <c r="O155" s="33">
        <v>7</v>
      </c>
      <c r="P155" s="170">
        <f>SUM(J155:O155)</f>
        <v>45</v>
      </c>
      <c r="Q155" s="164">
        <v>2021</v>
      </c>
      <c r="R155" s="24"/>
    </row>
    <row r="156" spans="1:18" ht="51">
      <c r="A156" s="44" t="s">
        <v>14</v>
      </c>
      <c r="B156" s="45">
        <v>1</v>
      </c>
      <c r="C156" s="45">
        <v>1</v>
      </c>
      <c r="D156" s="45">
        <v>5</v>
      </c>
      <c r="E156" s="45">
        <v>0</v>
      </c>
      <c r="F156" s="45">
        <v>4</v>
      </c>
      <c r="G156" s="47"/>
      <c r="H156" s="49" t="s">
        <v>363</v>
      </c>
      <c r="I156" s="47" t="s">
        <v>54</v>
      </c>
      <c r="J156" s="170">
        <v>4</v>
      </c>
      <c r="K156" s="170">
        <v>4</v>
      </c>
      <c r="L156" s="170">
        <v>9</v>
      </c>
      <c r="M156" s="33">
        <v>4</v>
      </c>
      <c r="N156" s="33">
        <v>2</v>
      </c>
      <c r="O156" s="33">
        <v>2</v>
      </c>
      <c r="P156" s="170">
        <f>SUM(J156:O156)</f>
        <v>25</v>
      </c>
      <c r="Q156" s="164">
        <v>2021</v>
      </c>
      <c r="R156" s="24"/>
    </row>
    <row r="157" spans="1:21" s="3" customFormat="1" ht="38.25">
      <c r="A157" s="85" t="s">
        <v>14</v>
      </c>
      <c r="B157" s="70">
        <v>1</v>
      </c>
      <c r="C157" s="70">
        <v>1</v>
      </c>
      <c r="D157" s="70">
        <v>6</v>
      </c>
      <c r="E157" s="70">
        <v>0</v>
      </c>
      <c r="F157" s="70">
        <v>0</v>
      </c>
      <c r="G157" s="70"/>
      <c r="H157" s="71" t="s">
        <v>68</v>
      </c>
      <c r="I157" s="70" t="s">
        <v>15</v>
      </c>
      <c r="J157" s="48">
        <f>J158</f>
        <v>4523</v>
      </c>
      <c r="K157" s="48">
        <f>K158</f>
        <v>6768</v>
      </c>
      <c r="L157" s="48">
        <f>L158</f>
        <v>6527.3</v>
      </c>
      <c r="M157" s="48">
        <v>6852.1</v>
      </c>
      <c r="N157" s="48">
        <v>6146.9</v>
      </c>
      <c r="O157" s="48">
        <v>6553.9</v>
      </c>
      <c r="P157" s="48">
        <f>J157+K157+L157+M157+N157+O157</f>
        <v>37371.2</v>
      </c>
      <c r="Q157" s="70">
        <v>2021</v>
      </c>
      <c r="R157" s="24"/>
      <c r="S157" s="24"/>
      <c r="T157" s="24"/>
      <c r="U157" s="23"/>
    </row>
    <row r="158" spans="1:21" s="3" customFormat="1" ht="12.75">
      <c r="A158" s="44" t="s">
        <v>14</v>
      </c>
      <c r="B158" s="45">
        <v>1</v>
      </c>
      <c r="C158" s="45">
        <v>1</v>
      </c>
      <c r="D158" s="45">
        <v>6</v>
      </c>
      <c r="E158" s="45">
        <v>0</v>
      </c>
      <c r="F158" s="45">
        <v>0</v>
      </c>
      <c r="G158" s="45">
        <v>3</v>
      </c>
      <c r="H158" s="66" t="s">
        <v>16</v>
      </c>
      <c r="I158" s="45" t="s">
        <v>15</v>
      </c>
      <c r="J158" s="161">
        <f>J166+J175+J179</f>
        <v>4523</v>
      </c>
      <c r="K158" s="161">
        <f>K166+K175+K179</f>
        <v>6768</v>
      </c>
      <c r="L158" s="161">
        <f>L166+L175+L179</f>
        <v>6527.3</v>
      </c>
      <c r="M158" s="36">
        <v>6852.1</v>
      </c>
      <c r="N158" s="36">
        <v>6146.9</v>
      </c>
      <c r="O158" s="36">
        <v>6553.9</v>
      </c>
      <c r="P158" s="161">
        <f>J158+K158+L158+M158+N158+O158</f>
        <v>37371.2</v>
      </c>
      <c r="Q158" s="160">
        <v>2021</v>
      </c>
      <c r="R158" s="24"/>
      <c r="S158" s="24"/>
      <c r="T158" s="24"/>
      <c r="U158" s="23"/>
    </row>
    <row r="159" spans="1:18" ht="25.5">
      <c r="A159" s="44" t="s">
        <v>14</v>
      </c>
      <c r="B159" s="45">
        <v>1</v>
      </c>
      <c r="C159" s="45">
        <v>1</v>
      </c>
      <c r="D159" s="45">
        <v>6</v>
      </c>
      <c r="E159" s="45">
        <v>0</v>
      </c>
      <c r="F159" s="45">
        <v>0</v>
      </c>
      <c r="G159" s="47"/>
      <c r="H159" s="46" t="s">
        <v>69</v>
      </c>
      <c r="I159" s="47" t="s">
        <v>70</v>
      </c>
      <c r="J159" s="170">
        <v>9</v>
      </c>
      <c r="K159" s="170">
        <v>9</v>
      </c>
      <c r="L159" s="170">
        <v>9</v>
      </c>
      <c r="M159" s="33">
        <v>9</v>
      </c>
      <c r="N159" s="33">
        <v>9</v>
      </c>
      <c r="O159" s="33">
        <v>9</v>
      </c>
      <c r="P159" s="170">
        <v>9</v>
      </c>
      <c r="Q159" s="164">
        <v>2021</v>
      </c>
      <c r="R159" s="24"/>
    </row>
    <row r="160" spans="1:18" ht="63.75">
      <c r="A160" s="44" t="s">
        <v>14</v>
      </c>
      <c r="B160" s="45">
        <v>1</v>
      </c>
      <c r="C160" s="45">
        <v>1</v>
      </c>
      <c r="D160" s="45">
        <v>6</v>
      </c>
      <c r="E160" s="45">
        <v>0</v>
      </c>
      <c r="F160" s="45">
        <v>0</v>
      </c>
      <c r="G160" s="47"/>
      <c r="H160" s="46" t="s">
        <v>249</v>
      </c>
      <c r="I160" s="47" t="s">
        <v>20</v>
      </c>
      <c r="J160" s="168">
        <f aca="true" t="shared" si="2" ref="J160:P160">J158/J9*100</f>
        <v>0.4</v>
      </c>
      <c r="K160" s="168">
        <f t="shared" si="2"/>
        <v>0.6</v>
      </c>
      <c r="L160" s="168">
        <f t="shared" si="2"/>
        <v>0.5</v>
      </c>
      <c r="M160" s="38">
        <v>0.4</v>
      </c>
      <c r="N160" s="38">
        <v>0.4</v>
      </c>
      <c r="O160" s="38">
        <v>0.5</v>
      </c>
      <c r="P160" s="168">
        <f t="shared" si="2"/>
        <v>0.5</v>
      </c>
      <c r="Q160" s="164">
        <v>2021</v>
      </c>
      <c r="R160" s="24"/>
    </row>
    <row r="161" spans="1:21" s="18" customFormat="1" ht="102">
      <c r="A161" s="44" t="s">
        <v>14</v>
      </c>
      <c r="B161" s="45">
        <v>1</v>
      </c>
      <c r="C161" s="45">
        <v>1</v>
      </c>
      <c r="D161" s="45">
        <v>6</v>
      </c>
      <c r="E161" s="45">
        <v>0</v>
      </c>
      <c r="F161" s="45">
        <v>0</v>
      </c>
      <c r="G161" s="47"/>
      <c r="H161" s="49" t="s">
        <v>250</v>
      </c>
      <c r="I161" s="47" t="s">
        <v>20</v>
      </c>
      <c r="J161" s="172">
        <v>0</v>
      </c>
      <c r="K161" s="172">
        <v>0</v>
      </c>
      <c r="L161" s="167">
        <v>50</v>
      </c>
      <c r="M161" s="39">
        <v>60</v>
      </c>
      <c r="N161" s="39">
        <v>70</v>
      </c>
      <c r="O161" s="39">
        <v>70</v>
      </c>
      <c r="P161" s="167">
        <v>70</v>
      </c>
      <c r="Q161" s="164">
        <v>2021</v>
      </c>
      <c r="R161" s="26"/>
      <c r="S161" s="27"/>
      <c r="T161" s="27"/>
      <c r="U161" s="27"/>
    </row>
    <row r="162" spans="1:18" ht="63.75">
      <c r="A162" s="73" t="s">
        <v>14</v>
      </c>
      <c r="B162" s="74">
        <v>1</v>
      </c>
      <c r="C162" s="74">
        <v>1</v>
      </c>
      <c r="D162" s="74">
        <v>6</v>
      </c>
      <c r="E162" s="74">
        <v>0</v>
      </c>
      <c r="F162" s="74">
        <v>1</v>
      </c>
      <c r="G162" s="75"/>
      <c r="H162" s="76" t="s">
        <v>280</v>
      </c>
      <c r="I162" s="75" t="s">
        <v>39</v>
      </c>
      <c r="J162" s="77" t="s">
        <v>40</v>
      </c>
      <c r="K162" s="77" t="s">
        <v>40</v>
      </c>
      <c r="L162" s="77" t="s">
        <v>40</v>
      </c>
      <c r="M162" s="152" t="s">
        <v>40</v>
      </c>
      <c r="N162" s="152" t="s">
        <v>40</v>
      </c>
      <c r="O162" s="152" t="s">
        <v>40</v>
      </c>
      <c r="P162" s="77" t="s">
        <v>40</v>
      </c>
      <c r="Q162" s="75">
        <v>2021</v>
      </c>
      <c r="R162" s="24"/>
    </row>
    <row r="163" spans="1:18" ht="38.25">
      <c r="A163" s="44" t="s">
        <v>14</v>
      </c>
      <c r="B163" s="45">
        <v>1</v>
      </c>
      <c r="C163" s="45">
        <v>1</v>
      </c>
      <c r="D163" s="45">
        <v>6</v>
      </c>
      <c r="E163" s="45">
        <v>0</v>
      </c>
      <c r="F163" s="45">
        <v>1</v>
      </c>
      <c r="G163" s="47"/>
      <c r="H163" s="46" t="s">
        <v>197</v>
      </c>
      <c r="I163" s="47" t="s">
        <v>54</v>
      </c>
      <c r="J163" s="170">
        <v>29</v>
      </c>
      <c r="K163" s="170">
        <v>28</v>
      </c>
      <c r="L163" s="170">
        <v>28</v>
      </c>
      <c r="M163" s="33">
        <v>28</v>
      </c>
      <c r="N163" s="33">
        <v>28</v>
      </c>
      <c r="O163" s="33">
        <v>28</v>
      </c>
      <c r="P163" s="170">
        <v>28</v>
      </c>
      <c r="Q163" s="164">
        <v>2021</v>
      </c>
      <c r="R163" s="24"/>
    </row>
    <row r="164" spans="1:18" ht="51">
      <c r="A164" s="44" t="s">
        <v>14</v>
      </c>
      <c r="B164" s="45">
        <v>1</v>
      </c>
      <c r="C164" s="45">
        <v>1</v>
      </c>
      <c r="D164" s="45">
        <v>6</v>
      </c>
      <c r="E164" s="45">
        <v>0</v>
      </c>
      <c r="F164" s="45">
        <v>1</v>
      </c>
      <c r="G164" s="47"/>
      <c r="H164" s="46" t="s">
        <v>71</v>
      </c>
      <c r="I164" s="47" t="s">
        <v>54</v>
      </c>
      <c r="J164" s="170">
        <v>1</v>
      </c>
      <c r="K164" s="170">
        <v>1</v>
      </c>
      <c r="L164" s="170">
        <v>2</v>
      </c>
      <c r="M164" s="33">
        <v>2</v>
      </c>
      <c r="N164" s="33">
        <v>2</v>
      </c>
      <c r="O164" s="33">
        <v>2</v>
      </c>
      <c r="P164" s="170">
        <f>SUM(J164:O164)</f>
        <v>10</v>
      </c>
      <c r="Q164" s="164">
        <v>2021</v>
      </c>
      <c r="R164" s="24"/>
    </row>
    <row r="165" spans="1:21" s="3" customFormat="1" ht="58.5" customHeight="1">
      <c r="A165" s="73" t="s">
        <v>14</v>
      </c>
      <c r="B165" s="74">
        <v>1</v>
      </c>
      <c r="C165" s="74">
        <v>1</v>
      </c>
      <c r="D165" s="74">
        <v>6</v>
      </c>
      <c r="E165" s="74">
        <v>0</v>
      </c>
      <c r="F165" s="74">
        <v>2</v>
      </c>
      <c r="G165" s="74"/>
      <c r="H165" s="78" t="s">
        <v>382</v>
      </c>
      <c r="I165" s="74" t="s">
        <v>15</v>
      </c>
      <c r="J165" s="79">
        <f>J166</f>
        <v>2296.3</v>
      </c>
      <c r="K165" s="79">
        <f>K166</f>
        <v>4455.4</v>
      </c>
      <c r="L165" s="79">
        <f>L166</f>
        <v>4464.7</v>
      </c>
      <c r="M165" s="153">
        <v>4656.2</v>
      </c>
      <c r="N165" s="153">
        <v>4357</v>
      </c>
      <c r="O165" s="153">
        <v>4357</v>
      </c>
      <c r="P165" s="79">
        <f>J165+K165+L165+M165+N165+O165</f>
        <v>24586.6</v>
      </c>
      <c r="Q165" s="74">
        <v>2021</v>
      </c>
      <c r="R165" s="24"/>
      <c r="S165" s="24"/>
      <c r="T165" s="24"/>
      <c r="U165" s="23"/>
    </row>
    <row r="166" spans="1:21" s="3" customFormat="1" ht="12.75">
      <c r="A166" s="44" t="s">
        <v>14</v>
      </c>
      <c r="B166" s="45">
        <v>1</v>
      </c>
      <c r="C166" s="45">
        <v>1</v>
      </c>
      <c r="D166" s="45">
        <v>6</v>
      </c>
      <c r="E166" s="45">
        <v>0</v>
      </c>
      <c r="F166" s="45">
        <v>2</v>
      </c>
      <c r="G166" s="45">
        <v>3</v>
      </c>
      <c r="H166" s="66" t="s">
        <v>16</v>
      </c>
      <c r="I166" s="45" t="s">
        <v>15</v>
      </c>
      <c r="J166" s="161">
        <f>1855+668-226.7</f>
        <v>2296.3</v>
      </c>
      <c r="K166" s="161">
        <v>4455.4</v>
      </c>
      <c r="L166" s="161">
        <v>4464.7</v>
      </c>
      <c r="M166" s="36">
        <v>4656.2</v>
      </c>
      <c r="N166" s="36">
        <v>4357</v>
      </c>
      <c r="O166" s="36">
        <v>4357</v>
      </c>
      <c r="P166" s="161">
        <f>J166+K166+L166+M166+N166+O166</f>
        <v>24586.6</v>
      </c>
      <c r="Q166" s="160">
        <v>2021</v>
      </c>
      <c r="R166" s="24"/>
      <c r="S166" s="24"/>
      <c r="T166" s="24"/>
      <c r="U166" s="23"/>
    </row>
    <row r="167" spans="1:18" ht="63.75">
      <c r="A167" s="44" t="s">
        <v>14</v>
      </c>
      <c r="B167" s="45">
        <v>1</v>
      </c>
      <c r="C167" s="45">
        <v>1</v>
      </c>
      <c r="D167" s="45">
        <v>6</v>
      </c>
      <c r="E167" s="45">
        <v>0</v>
      </c>
      <c r="F167" s="45">
        <v>2</v>
      </c>
      <c r="G167" s="47"/>
      <c r="H167" s="49" t="s">
        <v>72</v>
      </c>
      <c r="I167" s="47" t="s">
        <v>43</v>
      </c>
      <c r="J167" s="170">
        <v>2700</v>
      </c>
      <c r="K167" s="170">
        <f>2750+5</f>
        <v>2755</v>
      </c>
      <c r="L167" s="170">
        <v>4310</v>
      </c>
      <c r="M167" s="33">
        <v>2900</v>
      </c>
      <c r="N167" s="33">
        <v>2950</v>
      </c>
      <c r="O167" s="33">
        <v>3000</v>
      </c>
      <c r="P167" s="170">
        <f aca="true" t="shared" si="3" ref="P167:P173">SUM(J167:O167)</f>
        <v>18615</v>
      </c>
      <c r="Q167" s="164">
        <v>2021</v>
      </c>
      <c r="R167" s="24"/>
    </row>
    <row r="168" spans="1:18" ht="25.5">
      <c r="A168" s="44" t="s">
        <v>14</v>
      </c>
      <c r="B168" s="45">
        <v>1</v>
      </c>
      <c r="C168" s="45">
        <v>1</v>
      </c>
      <c r="D168" s="45">
        <v>6</v>
      </c>
      <c r="E168" s="45">
        <v>0</v>
      </c>
      <c r="F168" s="45">
        <v>2</v>
      </c>
      <c r="G168" s="47"/>
      <c r="H168" s="49" t="s">
        <v>73</v>
      </c>
      <c r="I168" s="47" t="s">
        <v>54</v>
      </c>
      <c r="J168" s="170">
        <v>2</v>
      </c>
      <c r="K168" s="170">
        <v>2</v>
      </c>
      <c r="L168" s="170">
        <v>2</v>
      </c>
      <c r="M168" s="33">
        <v>2</v>
      </c>
      <c r="N168" s="33">
        <v>2</v>
      </c>
      <c r="O168" s="33">
        <v>2</v>
      </c>
      <c r="P168" s="170">
        <f t="shared" si="3"/>
        <v>12</v>
      </c>
      <c r="Q168" s="164">
        <v>2021</v>
      </c>
      <c r="R168" s="24"/>
    </row>
    <row r="169" spans="1:18" ht="38.25">
      <c r="A169" s="44" t="s">
        <v>14</v>
      </c>
      <c r="B169" s="45">
        <v>1</v>
      </c>
      <c r="C169" s="45">
        <v>1</v>
      </c>
      <c r="D169" s="45">
        <v>6</v>
      </c>
      <c r="E169" s="45">
        <v>0</v>
      </c>
      <c r="F169" s="45">
        <v>2</v>
      </c>
      <c r="G169" s="47"/>
      <c r="H169" s="49" t="s">
        <v>74</v>
      </c>
      <c r="I169" s="47" t="s">
        <v>43</v>
      </c>
      <c r="J169" s="170">
        <v>120</v>
      </c>
      <c r="K169" s="170">
        <v>130</v>
      </c>
      <c r="L169" s="170">
        <v>100</v>
      </c>
      <c r="M169" s="33">
        <v>100</v>
      </c>
      <c r="N169" s="33">
        <v>100</v>
      </c>
      <c r="O169" s="33">
        <v>100</v>
      </c>
      <c r="P169" s="170">
        <f t="shared" si="3"/>
        <v>650</v>
      </c>
      <c r="Q169" s="164">
        <v>2021</v>
      </c>
      <c r="R169" s="24"/>
    </row>
    <row r="170" spans="1:18" ht="38.25">
      <c r="A170" s="44" t="s">
        <v>14</v>
      </c>
      <c r="B170" s="45">
        <v>1</v>
      </c>
      <c r="C170" s="45">
        <v>1</v>
      </c>
      <c r="D170" s="45">
        <v>6</v>
      </c>
      <c r="E170" s="45">
        <v>0</v>
      </c>
      <c r="F170" s="45">
        <v>2</v>
      </c>
      <c r="G170" s="47"/>
      <c r="H170" s="49" t="s">
        <v>75</v>
      </c>
      <c r="I170" s="47" t="s">
        <v>43</v>
      </c>
      <c r="J170" s="170">
        <v>1055</v>
      </c>
      <c r="K170" s="170">
        <v>1060</v>
      </c>
      <c r="L170" s="170">
        <v>1060</v>
      </c>
      <c r="M170" s="33">
        <v>1065</v>
      </c>
      <c r="N170" s="33">
        <v>1070</v>
      </c>
      <c r="O170" s="33">
        <v>1075</v>
      </c>
      <c r="P170" s="170">
        <f t="shared" si="3"/>
        <v>6385</v>
      </c>
      <c r="Q170" s="164">
        <v>2021</v>
      </c>
      <c r="R170" s="24"/>
    </row>
    <row r="171" spans="1:18" ht="90" customHeight="1">
      <c r="A171" s="44" t="s">
        <v>14</v>
      </c>
      <c r="B171" s="45">
        <v>1</v>
      </c>
      <c r="C171" s="45">
        <v>1</v>
      </c>
      <c r="D171" s="45">
        <v>6</v>
      </c>
      <c r="E171" s="45">
        <v>0</v>
      </c>
      <c r="F171" s="45">
        <v>2</v>
      </c>
      <c r="G171" s="45"/>
      <c r="H171" s="49" t="s">
        <v>383</v>
      </c>
      <c r="I171" s="47" t="s">
        <v>54</v>
      </c>
      <c r="J171" s="172">
        <v>81</v>
      </c>
      <c r="K171" s="172">
        <v>180</v>
      </c>
      <c r="L171" s="172">
        <v>180</v>
      </c>
      <c r="M171" s="90">
        <v>437</v>
      </c>
      <c r="N171" s="41">
        <v>189</v>
      </c>
      <c r="O171" s="41">
        <v>189</v>
      </c>
      <c r="P171" s="170">
        <f t="shared" si="3"/>
        <v>1256</v>
      </c>
      <c r="Q171" s="164">
        <v>2021</v>
      </c>
      <c r="R171" s="24"/>
    </row>
    <row r="172" spans="1:18" ht="51.75" customHeight="1">
      <c r="A172" s="44" t="s">
        <v>14</v>
      </c>
      <c r="B172" s="45">
        <v>1</v>
      </c>
      <c r="C172" s="45">
        <v>1</v>
      </c>
      <c r="D172" s="45">
        <v>6</v>
      </c>
      <c r="E172" s="45">
        <v>0</v>
      </c>
      <c r="F172" s="45">
        <v>2</v>
      </c>
      <c r="G172" s="45"/>
      <c r="H172" s="49" t="s">
        <v>231</v>
      </c>
      <c r="I172" s="47" t="s">
        <v>54</v>
      </c>
      <c r="J172" s="172">
        <v>125</v>
      </c>
      <c r="K172" s="172">
        <v>125</v>
      </c>
      <c r="L172" s="172">
        <v>125</v>
      </c>
      <c r="M172" s="41">
        <v>125</v>
      </c>
      <c r="N172" s="41">
        <v>125</v>
      </c>
      <c r="O172" s="41">
        <v>125</v>
      </c>
      <c r="P172" s="170">
        <f t="shared" si="3"/>
        <v>750</v>
      </c>
      <c r="Q172" s="164">
        <v>2021</v>
      </c>
      <c r="R172" s="24"/>
    </row>
    <row r="173" spans="1:18" ht="41.25" customHeight="1">
      <c r="A173" s="44" t="s">
        <v>14</v>
      </c>
      <c r="B173" s="45">
        <v>1</v>
      </c>
      <c r="C173" s="45">
        <v>1</v>
      </c>
      <c r="D173" s="45">
        <v>6</v>
      </c>
      <c r="E173" s="45">
        <v>0</v>
      </c>
      <c r="F173" s="45">
        <v>2</v>
      </c>
      <c r="G173" s="45"/>
      <c r="H173" s="49" t="s">
        <v>384</v>
      </c>
      <c r="I173" s="47" t="s">
        <v>54</v>
      </c>
      <c r="J173" s="172">
        <v>342</v>
      </c>
      <c r="K173" s="172">
        <v>720</v>
      </c>
      <c r="L173" s="172">
        <v>720</v>
      </c>
      <c r="M173" s="41">
        <v>720</v>
      </c>
      <c r="N173" s="41">
        <v>720</v>
      </c>
      <c r="O173" s="41">
        <v>720</v>
      </c>
      <c r="P173" s="170">
        <f t="shared" si="3"/>
        <v>3942</v>
      </c>
      <c r="Q173" s="164">
        <v>2021</v>
      </c>
      <c r="R173" s="24"/>
    </row>
    <row r="174" spans="1:21" s="3" customFormat="1" ht="58.5" customHeight="1">
      <c r="A174" s="73" t="s">
        <v>14</v>
      </c>
      <c r="B174" s="74">
        <v>1</v>
      </c>
      <c r="C174" s="74">
        <v>1</v>
      </c>
      <c r="D174" s="74">
        <v>6</v>
      </c>
      <c r="E174" s="74">
        <v>0</v>
      </c>
      <c r="F174" s="74">
        <v>3</v>
      </c>
      <c r="G174" s="74"/>
      <c r="H174" s="78" t="s">
        <v>385</v>
      </c>
      <c r="I174" s="74" t="s">
        <v>15</v>
      </c>
      <c r="J174" s="79">
        <f>J175</f>
        <v>1242</v>
      </c>
      <c r="K174" s="79">
        <f>K175</f>
        <v>1300</v>
      </c>
      <c r="L174" s="79">
        <f>L175</f>
        <v>1046.8</v>
      </c>
      <c r="M174" s="153">
        <v>1375.9</v>
      </c>
      <c r="N174" s="153">
        <v>1089.9</v>
      </c>
      <c r="O174" s="153">
        <v>1428.8</v>
      </c>
      <c r="P174" s="79">
        <f>J174+K174+L174+M174+N174+O174</f>
        <v>7483.4</v>
      </c>
      <c r="Q174" s="74">
        <v>2021</v>
      </c>
      <c r="R174" s="24"/>
      <c r="S174" s="24"/>
      <c r="T174" s="24"/>
      <c r="U174" s="23"/>
    </row>
    <row r="175" spans="1:21" s="3" customFormat="1" ht="12.75">
      <c r="A175" s="44" t="s">
        <v>14</v>
      </c>
      <c r="B175" s="45">
        <v>1</v>
      </c>
      <c r="C175" s="45">
        <v>1</v>
      </c>
      <c r="D175" s="45">
        <v>6</v>
      </c>
      <c r="E175" s="45">
        <v>0</v>
      </c>
      <c r="F175" s="45">
        <v>3</v>
      </c>
      <c r="G175" s="45">
        <v>3</v>
      </c>
      <c r="H175" s="66" t="s">
        <v>16</v>
      </c>
      <c r="I175" s="45" t="s">
        <v>15</v>
      </c>
      <c r="J175" s="161">
        <f>1144+98</f>
        <v>1242</v>
      </c>
      <c r="K175" s="161">
        <v>1300</v>
      </c>
      <c r="L175" s="161">
        <v>1046.8</v>
      </c>
      <c r="M175" s="36">
        <v>1375.9</v>
      </c>
      <c r="N175" s="36">
        <v>1089.9</v>
      </c>
      <c r="O175" s="36">
        <v>1428.8</v>
      </c>
      <c r="P175" s="161">
        <f>J175+K175+L175+M175+N175+O175</f>
        <v>7483.4</v>
      </c>
      <c r="Q175" s="160">
        <v>2021</v>
      </c>
      <c r="R175" s="24"/>
      <c r="S175" s="24"/>
      <c r="T175" s="24"/>
      <c r="U175" s="23"/>
    </row>
    <row r="176" spans="1:18" ht="51">
      <c r="A176" s="44" t="s">
        <v>14</v>
      </c>
      <c r="B176" s="45">
        <v>1</v>
      </c>
      <c r="C176" s="45">
        <v>1</v>
      </c>
      <c r="D176" s="45">
        <v>6</v>
      </c>
      <c r="E176" s="45">
        <v>0</v>
      </c>
      <c r="F176" s="45">
        <v>3</v>
      </c>
      <c r="G176" s="47"/>
      <c r="H176" s="49" t="s">
        <v>287</v>
      </c>
      <c r="I176" s="47" t="s">
        <v>54</v>
      </c>
      <c r="J176" s="170">
        <v>51</v>
      </c>
      <c r="K176" s="170">
        <v>51</v>
      </c>
      <c r="L176" s="170">
        <v>41</v>
      </c>
      <c r="M176" s="33">
        <v>48</v>
      </c>
      <c r="N176" s="33">
        <v>46</v>
      </c>
      <c r="O176" s="33">
        <v>55</v>
      </c>
      <c r="P176" s="170">
        <f>SUM(J176:O176)</f>
        <v>292</v>
      </c>
      <c r="Q176" s="164">
        <v>2021</v>
      </c>
      <c r="R176" s="24"/>
    </row>
    <row r="177" spans="1:18" ht="51">
      <c r="A177" s="44" t="s">
        <v>14</v>
      </c>
      <c r="B177" s="45">
        <v>1</v>
      </c>
      <c r="C177" s="45">
        <v>1</v>
      </c>
      <c r="D177" s="45">
        <v>6</v>
      </c>
      <c r="E177" s="45">
        <v>0</v>
      </c>
      <c r="F177" s="45">
        <v>3</v>
      </c>
      <c r="G177" s="47"/>
      <c r="H177" s="49" t="s">
        <v>286</v>
      </c>
      <c r="I177" s="47" t="s">
        <v>54</v>
      </c>
      <c r="J177" s="170">
        <v>82</v>
      </c>
      <c r="K177" s="170">
        <v>82</v>
      </c>
      <c r="L177" s="170">
        <v>83</v>
      </c>
      <c r="M177" s="33">
        <v>87</v>
      </c>
      <c r="N177" s="33">
        <v>83</v>
      </c>
      <c r="O177" s="33">
        <v>96</v>
      </c>
      <c r="P177" s="170">
        <f>SUM(J177:O177)</f>
        <v>513</v>
      </c>
      <c r="Q177" s="164">
        <v>2021</v>
      </c>
      <c r="R177" s="24"/>
    </row>
    <row r="178" spans="1:21" s="3" customFormat="1" ht="69" customHeight="1">
      <c r="A178" s="73" t="s">
        <v>14</v>
      </c>
      <c r="B178" s="74">
        <v>1</v>
      </c>
      <c r="C178" s="74">
        <v>1</v>
      </c>
      <c r="D178" s="74">
        <v>6</v>
      </c>
      <c r="E178" s="74">
        <v>0</v>
      </c>
      <c r="F178" s="74">
        <v>4</v>
      </c>
      <c r="G178" s="74">
        <v>3</v>
      </c>
      <c r="H178" s="78" t="s">
        <v>386</v>
      </c>
      <c r="I178" s="74" t="s">
        <v>15</v>
      </c>
      <c r="J178" s="79">
        <f>J179</f>
        <v>984.7</v>
      </c>
      <c r="K178" s="79">
        <f>K179</f>
        <v>1012.6</v>
      </c>
      <c r="L178" s="79">
        <f>L179</f>
        <v>1015.8</v>
      </c>
      <c r="M178" s="153">
        <v>820</v>
      </c>
      <c r="N178" s="153">
        <v>700</v>
      </c>
      <c r="O178" s="153">
        <v>768.1</v>
      </c>
      <c r="P178" s="79">
        <f>J178+K178+L178+M178+N178+O178</f>
        <v>5301.2</v>
      </c>
      <c r="Q178" s="74">
        <v>2021</v>
      </c>
      <c r="R178" s="24"/>
      <c r="S178" s="24"/>
      <c r="T178" s="24"/>
      <c r="U178" s="23"/>
    </row>
    <row r="179" spans="1:21" s="3" customFormat="1" ht="12.75">
      <c r="A179" s="44" t="s">
        <v>14</v>
      </c>
      <c r="B179" s="45">
        <v>1</v>
      </c>
      <c r="C179" s="45">
        <v>1</v>
      </c>
      <c r="D179" s="45">
        <v>6</v>
      </c>
      <c r="E179" s="45">
        <v>0</v>
      </c>
      <c r="F179" s="45">
        <v>4</v>
      </c>
      <c r="G179" s="45">
        <v>3</v>
      </c>
      <c r="H179" s="66" t="s">
        <v>16</v>
      </c>
      <c r="I179" s="45" t="s">
        <v>15</v>
      </c>
      <c r="J179" s="161">
        <f>856+128.7</f>
        <v>984.7</v>
      </c>
      <c r="K179" s="161">
        <v>1012.6</v>
      </c>
      <c r="L179" s="161">
        <f>1015.9-0.1</f>
        <v>1015.8</v>
      </c>
      <c r="M179" s="36">
        <v>820</v>
      </c>
      <c r="N179" s="36">
        <v>700</v>
      </c>
      <c r="O179" s="36">
        <v>768.1</v>
      </c>
      <c r="P179" s="161">
        <f>J179+K179+L179+M179+N179+O179</f>
        <v>5301.2</v>
      </c>
      <c r="Q179" s="160">
        <v>2021</v>
      </c>
      <c r="R179" s="24"/>
      <c r="S179" s="24"/>
      <c r="T179" s="24"/>
      <c r="U179" s="23"/>
    </row>
    <row r="180" spans="1:18" ht="38.25">
      <c r="A180" s="44" t="s">
        <v>14</v>
      </c>
      <c r="B180" s="45">
        <v>1</v>
      </c>
      <c r="C180" s="45">
        <v>1</v>
      </c>
      <c r="D180" s="45">
        <v>6</v>
      </c>
      <c r="E180" s="45">
        <v>0</v>
      </c>
      <c r="F180" s="45">
        <v>4</v>
      </c>
      <c r="G180" s="45"/>
      <c r="H180" s="49" t="s">
        <v>290</v>
      </c>
      <c r="I180" s="47" t="s">
        <v>54</v>
      </c>
      <c r="J180" s="170">
        <v>2</v>
      </c>
      <c r="K180" s="170">
        <f>2+1</f>
        <v>3</v>
      </c>
      <c r="L180" s="170">
        <v>2</v>
      </c>
      <c r="M180" s="33">
        <v>2</v>
      </c>
      <c r="N180" s="33">
        <v>2</v>
      </c>
      <c r="O180" s="33">
        <v>2</v>
      </c>
      <c r="P180" s="170">
        <v>3</v>
      </c>
      <c r="Q180" s="164">
        <v>2021</v>
      </c>
      <c r="R180" s="24"/>
    </row>
    <row r="181" spans="1:18" ht="38.25">
      <c r="A181" s="44" t="s">
        <v>14</v>
      </c>
      <c r="B181" s="45">
        <v>1</v>
      </c>
      <c r="C181" s="45">
        <v>1</v>
      </c>
      <c r="D181" s="45">
        <v>6</v>
      </c>
      <c r="E181" s="45">
        <v>0</v>
      </c>
      <c r="F181" s="45">
        <v>4</v>
      </c>
      <c r="G181" s="45"/>
      <c r="H181" s="49" t="s">
        <v>291</v>
      </c>
      <c r="I181" s="47" t="s">
        <v>54</v>
      </c>
      <c r="J181" s="170">
        <v>3</v>
      </c>
      <c r="K181" s="170">
        <v>3</v>
      </c>
      <c r="L181" s="170">
        <v>2</v>
      </c>
      <c r="M181" s="33">
        <v>2</v>
      </c>
      <c r="N181" s="33">
        <v>3</v>
      </c>
      <c r="O181" s="33">
        <v>3</v>
      </c>
      <c r="P181" s="170">
        <v>3</v>
      </c>
      <c r="Q181" s="164">
        <v>2021</v>
      </c>
      <c r="R181" s="24"/>
    </row>
    <row r="182" spans="1:21" s="3" customFormat="1" ht="25.5">
      <c r="A182" s="85" t="s">
        <v>14</v>
      </c>
      <c r="B182" s="70">
        <v>1</v>
      </c>
      <c r="C182" s="70">
        <v>1</v>
      </c>
      <c r="D182" s="70">
        <v>7</v>
      </c>
      <c r="E182" s="70">
        <v>0</v>
      </c>
      <c r="F182" s="70">
        <v>0</v>
      </c>
      <c r="G182" s="70"/>
      <c r="H182" s="71" t="s">
        <v>76</v>
      </c>
      <c r="I182" s="70" t="s">
        <v>15</v>
      </c>
      <c r="J182" s="48">
        <f>J184+J183</f>
        <v>690.3</v>
      </c>
      <c r="K182" s="48">
        <f>K184+K183</f>
        <v>921.3</v>
      </c>
      <c r="L182" s="48">
        <f>L184+L183</f>
        <v>699.3</v>
      </c>
      <c r="M182" s="48">
        <v>1018.9</v>
      </c>
      <c r="N182" s="48">
        <v>670</v>
      </c>
      <c r="O182" s="48">
        <v>736.2</v>
      </c>
      <c r="P182" s="48">
        <f>J182+K182+L182+M182+N182+O182</f>
        <v>4736</v>
      </c>
      <c r="Q182" s="70">
        <v>2021</v>
      </c>
      <c r="R182" s="24"/>
      <c r="S182" s="24"/>
      <c r="T182" s="24"/>
      <c r="U182" s="23"/>
    </row>
    <row r="183" spans="1:21" s="3" customFormat="1" ht="12.75">
      <c r="A183" s="44" t="s">
        <v>14</v>
      </c>
      <c r="B183" s="45">
        <v>1</v>
      </c>
      <c r="C183" s="45">
        <v>1</v>
      </c>
      <c r="D183" s="45">
        <v>7</v>
      </c>
      <c r="E183" s="45">
        <v>0</v>
      </c>
      <c r="F183" s="45">
        <v>0</v>
      </c>
      <c r="G183" s="45">
        <v>3</v>
      </c>
      <c r="H183" s="66" t="s">
        <v>16</v>
      </c>
      <c r="I183" s="45" t="s">
        <v>15</v>
      </c>
      <c r="J183" s="161">
        <f aca="true" t="shared" si="4" ref="J183:L184">J192</f>
        <v>690.3</v>
      </c>
      <c r="K183" s="161">
        <f t="shared" si="4"/>
        <v>595.5</v>
      </c>
      <c r="L183" s="161">
        <f t="shared" si="4"/>
        <v>699.3</v>
      </c>
      <c r="M183" s="36">
        <v>1018.9</v>
      </c>
      <c r="N183" s="36">
        <v>670</v>
      </c>
      <c r="O183" s="36">
        <v>736.2</v>
      </c>
      <c r="P183" s="161">
        <f>J183+K183+L183+M183+N183+O183</f>
        <v>4410.2</v>
      </c>
      <c r="Q183" s="160">
        <v>2021</v>
      </c>
      <c r="R183" s="24"/>
      <c r="S183" s="24"/>
      <c r="T183" s="24"/>
      <c r="U183" s="23"/>
    </row>
    <row r="184" spans="1:21" s="3" customFormat="1" ht="12.75">
      <c r="A184" s="44" t="s">
        <v>14</v>
      </c>
      <c r="B184" s="45">
        <v>1</v>
      </c>
      <c r="C184" s="45">
        <v>1</v>
      </c>
      <c r="D184" s="45">
        <v>7</v>
      </c>
      <c r="E184" s="45">
        <v>0</v>
      </c>
      <c r="F184" s="45">
        <v>0</v>
      </c>
      <c r="G184" s="45">
        <v>2</v>
      </c>
      <c r="H184" s="66" t="s">
        <v>17</v>
      </c>
      <c r="I184" s="45" t="s">
        <v>15</v>
      </c>
      <c r="J184" s="161">
        <f t="shared" si="4"/>
        <v>0</v>
      </c>
      <c r="K184" s="161">
        <f t="shared" si="4"/>
        <v>325.8</v>
      </c>
      <c r="L184" s="161">
        <f t="shared" si="4"/>
        <v>0</v>
      </c>
      <c r="M184" s="36">
        <v>0</v>
      </c>
      <c r="N184" s="36">
        <v>0</v>
      </c>
      <c r="O184" s="36">
        <v>0</v>
      </c>
      <c r="P184" s="161">
        <f>J184+K184+L184+M184+N184+O184</f>
        <v>325.8</v>
      </c>
      <c r="Q184" s="160">
        <v>2017</v>
      </c>
      <c r="R184" s="24"/>
      <c r="S184" s="24"/>
      <c r="T184" s="24"/>
      <c r="U184" s="23"/>
    </row>
    <row r="185" spans="1:18" ht="38.25">
      <c r="A185" s="44" t="s">
        <v>14</v>
      </c>
      <c r="B185" s="45">
        <v>1</v>
      </c>
      <c r="C185" s="45">
        <v>1</v>
      </c>
      <c r="D185" s="45">
        <v>7</v>
      </c>
      <c r="E185" s="45">
        <v>0</v>
      </c>
      <c r="F185" s="45">
        <v>0</v>
      </c>
      <c r="G185" s="47"/>
      <c r="H185" s="46" t="s">
        <v>77</v>
      </c>
      <c r="I185" s="47" t="s">
        <v>43</v>
      </c>
      <c r="J185" s="170">
        <v>1942</v>
      </c>
      <c r="K185" s="170">
        <v>2195</v>
      </c>
      <c r="L185" s="170">
        <v>2502</v>
      </c>
      <c r="M185" s="33">
        <v>1942</v>
      </c>
      <c r="N185" s="33">
        <v>1942</v>
      </c>
      <c r="O185" s="33">
        <v>1942</v>
      </c>
      <c r="P185" s="170">
        <f>SUM(J185:O185)</f>
        <v>12465</v>
      </c>
      <c r="Q185" s="164">
        <v>2021</v>
      </c>
      <c r="R185" s="24"/>
    </row>
    <row r="186" spans="1:18" ht="51">
      <c r="A186" s="44" t="s">
        <v>14</v>
      </c>
      <c r="B186" s="45">
        <v>1</v>
      </c>
      <c r="C186" s="45">
        <v>1</v>
      </c>
      <c r="D186" s="45">
        <v>7</v>
      </c>
      <c r="E186" s="45">
        <v>0</v>
      </c>
      <c r="F186" s="45">
        <v>0</v>
      </c>
      <c r="G186" s="47"/>
      <c r="H186" s="46" t="s">
        <v>196</v>
      </c>
      <c r="I186" s="47" t="s">
        <v>20</v>
      </c>
      <c r="J186" s="167">
        <v>100</v>
      </c>
      <c r="K186" s="167">
        <v>100</v>
      </c>
      <c r="L186" s="167">
        <v>100</v>
      </c>
      <c r="M186" s="39">
        <v>100</v>
      </c>
      <c r="N186" s="39">
        <v>100</v>
      </c>
      <c r="O186" s="39">
        <v>100</v>
      </c>
      <c r="P186" s="167">
        <v>100</v>
      </c>
      <c r="Q186" s="164">
        <v>2021</v>
      </c>
      <c r="R186" s="24"/>
    </row>
    <row r="187" spans="1:18" ht="63.75">
      <c r="A187" s="44" t="s">
        <v>14</v>
      </c>
      <c r="B187" s="45">
        <v>1</v>
      </c>
      <c r="C187" s="45">
        <v>1</v>
      </c>
      <c r="D187" s="45">
        <v>7</v>
      </c>
      <c r="E187" s="45">
        <v>0</v>
      </c>
      <c r="F187" s="45">
        <v>0</v>
      </c>
      <c r="G187" s="47"/>
      <c r="H187" s="46" t="s">
        <v>28</v>
      </c>
      <c r="I187" s="47" t="s">
        <v>20</v>
      </c>
      <c r="J187" s="72">
        <v>0</v>
      </c>
      <c r="K187" s="72">
        <v>0</v>
      </c>
      <c r="L187" s="72">
        <v>0</v>
      </c>
      <c r="M187" s="40">
        <v>7.5</v>
      </c>
      <c r="N187" s="40">
        <v>7.7</v>
      </c>
      <c r="O187" s="40">
        <v>8.1</v>
      </c>
      <c r="P187" s="72">
        <v>8.1</v>
      </c>
      <c r="Q187" s="47">
        <v>2021</v>
      </c>
      <c r="R187" s="24"/>
    </row>
    <row r="188" spans="1:18" ht="51">
      <c r="A188" s="73" t="s">
        <v>14</v>
      </c>
      <c r="B188" s="74">
        <v>1</v>
      </c>
      <c r="C188" s="74">
        <v>1</v>
      </c>
      <c r="D188" s="74">
        <v>7</v>
      </c>
      <c r="E188" s="74">
        <v>0</v>
      </c>
      <c r="F188" s="74">
        <v>1</v>
      </c>
      <c r="G188" s="75"/>
      <c r="H188" s="76" t="s">
        <v>354</v>
      </c>
      <c r="I188" s="75" t="s">
        <v>39</v>
      </c>
      <c r="J188" s="77" t="s">
        <v>40</v>
      </c>
      <c r="K188" s="77" t="s">
        <v>40</v>
      </c>
      <c r="L188" s="77" t="s">
        <v>40</v>
      </c>
      <c r="M188" s="152" t="s">
        <v>40</v>
      </c>
      <c r="N188" s="152" t="s">
        <v>40</v>
      </c>
      <c r="O188" s="152" t="s">
        <v>40</v>
      </c>
      <c r="P188" s="77" t="s">
        <v>40</v>
      </c>
      <c r="Q188" s="75">
        <v>2021</v>
      </c>
      <c r="R188" s="24"/>
    </row>
    <row r="189" spans="1:18" ht="38.25">
      <c r="A189" s="44" t="s">
        <v>14</v>
      </c>
      <c r="B189" s="45">
        <v>1</v>
      </c>
      <c r="C189" s="45">
        <v>1</v>
      </c>
      <c r="D189" s="45">
        <v>7</v>
      </c>
      <c r="E189" s="45">
        <v>0</v>
      </c>
      <c r="F189" s="45">
        <v>1</v>
      </c>
      <c r="G189" s="47"/>
      <c r="H189" s="49" t="s">
        <v>78</v>
      </c>
      <c r="I189" s="47" t="s">
        <v>54</v>
      </c>
      <c r="J189" s="170">
        <v>43</v>
      </c>
      <c r="K189" s="170">
        <v>44</v>
      </c>
      <c r="L189" s="170">
        <v>44</v>
      </c>
      <c r="M189" s="33">
        <v>44</v>
      </c>
      <c r="N189" s="33">
        <v>47</v>
      </c>
      <c r="O189" s="33">
        <v>47</v>
      </c>
      <c r="P189" s="170">
        <f>SUM(J189:O189)</f>
        <v>269</v>
      </c>
      <c r="Q189" s="164">
        <v>2021</v>
      </c>
      <c r="R189" s="24"/>
    </row>
    <row r="190" spans="1:18" ht="51">
      <c r="A190" s="44" t="s">
        <v>14</v>
      </c>
      <c r="B190" s="45">
        <v>1</v>
      </c>
      <c r="C190" s="45">
        <v>1</v>
      </c>
      <c r="D190" s="45">
        <v>7</v>
      </c>
      <c r="E190" s="45">
        <v>0</v>
      </c>
      <c r="F190" s="45">
        <v>1</v>
      </c>
      <c r="G190" s="47"/>
      <c r="H190" s="49" t="s">
        <v>195</v>
      </c>
      <c r="I190" s="47" t="s">
        <v>54</v>
      </c>
      <c r="J190" s="170">
        <v>29</v>
      </c>
      <c r="K190" s="170">
        <v>28</v>
      </c>
      <c r="L190" s="170">
        <v>28</v>
      </c>
      <c r="M190" s="33">
        <v>28</v>
      </c>
      <c r="N190" s="33">
        <v>28</v>
      </c>
      <c r="O190" s="33">
        <v>28</v>
      </c>
      <c r="P190" s="170">
        <v>28</v>
      </c>
      <c r="Q190" s="164">
        <v>2021</v>
      </c>
      <c r="R190" s="24"/>
    </row>
    <row r="191" spans="1:21" s="3" customFormat="1" ht="69" customHeight="1">
      <c r="A191" s="73" t="s">
        <v>14</v>
      </c>
      <c r="B191" s="74">
        <v>1</v>
      </c>
      <c r="C191" s="74">
        <v>1</v>
      </c>
      <c r="D191" s="74">
        <v>7</v>
      </c>
      <c r="E191" s="74">
        <v>0</v>
      </c>
      <c r="F191" s="74">
        <v>2</v>
      </c>
      <c r="G191" s="74"/>
      <c r="H191" s="78" t="s">
        <v>387</v>
      </c>
      <c r="I191" s="74" t="s">
        <v>15</v>
      </c>
      <c r="J191" s="79">
        <f>J192+J193</f>
        <v>690.3</v>
      </c>
      <c r="K191" s="79">
        <f>K192+K193</f>
        <v>921.3</v>
      </c>
      <c r="L191" s="79">
        <f>L192+L193</f>
        <v>699.3</v>
      </c>
      <c r="M191" s="153">
        <v>1018.9</v>
      </c>
      <c r="N191" s="153">
        <v>670</v>
      </c>
      <c r="O191" s="153">
        <v>736.2</v>
      </c>
      <c r="P191" s="79">
        <f>J191+K191+L191+M191+N191+O191</f>
        <v>4736</v>
      </c>
      <c r="Q191" s="74">
        <v>2021</v>
      </c>
      <c r="R191" s="24"/>
      <c r="S191" s="24"/>
      <c r="T191" s="24"/>
      <c r="U191" s="23"/>
    </row>
    <row r="192" spans="1:21" s="3" customFormat="1" ht="12.75">
      <c r="A192" s="44" t="s">
        <v>14</v>
      </c>
      <c r="B192" s="45">
        <v>1</v>
      </c>
      <c r="C192" s="45">
        <v>1</v>
      </c>
      <c r="D192" s="45">
        <v>7</v>
      </c>
      <c r="E192" s="45">
        <v>0</v>
      </c>
      <c r="F192" s="45">
        <v>2</v>
      </c>
      <c r="G192" s="45">
        <v>3</v>
      </c>
      <c r="H192" s="66" t="s">
        <v>16</v>
      </c>
      <c r="I192" s="45" t="s">
        <v>15</v>
      </c>
      <c r="J192" s="161">
        <f>670+20.3</f>
        <v>690.3</v>
      </c>
      <c r="K192" s="161">
        <v>595.5</v>
      </c>
      <c r="L192" s="161">
        <v>699.3</v>
      </c>
      <c r="M192" s="36">
        <v>1018.9</v>
      </c>
      <c r="N192" s="36">
        <v>670</v>
      </c>
      <c r="O192" s="36">
        <v>736.2</v>
      </c>
      <c r="P192" s="161">
        <f>J192+K192+L192+M192+N192+O192</f>
        <v>4410.2</v>
      </c>
      <c r="Q192" s="160">
        <v>2021</v>
      </c>
      <c r="R192" s="24"/>
      <c r="S192" s="24"/>
      <c r="T192" s="24"/>
      <c r="U192" s="23"/>
    </row>
    <row r="193" spans="1:21" s="3" customFormat="1" ht="12.75">
      <c r="A193" s="44" t="s">
        <v>14</v>
      </c>
      <c r="B193" s="45">
        <v>1</v>
      </c>
      <c r="C193" s="45">
        <v>1</v>
      </c>
      <c r="D193" s="45">
        <v>7</v>
      </c>
      <c r="E193" s="45">
        <v>0</v>
      </c>
      <c r="F193" s="45">
        <v>2</v>
      </c>
      <c r="G193" s="45">
        <v>2</v>
      </c>
      <c r="H193" s="66" t="s">
        <v>17</v>
      </c>
      <c r="I193" s="45" t="s">
        <v>15</v>
      </c>
      <c r="J193" s="161">
        <v>0</v>
      </c>
      <c r="K193" s="161">
        <v>325.8</v>
      </c>
      <c r="L193" s="161">
        <v>0</v>
      </c>
      <c r="M193" s="36">
        <v>0</v>
      </c>
      <c r="N193" s="36">
        <v>0</v>
      </c>
      <c r="O193" s="36">
        <v>0</v>
      </c>
      <c r="P193" s="161">
        <f>J193+K193+L193+M193+N193+O193</f>
        <v>325.8</v>
      </c>
      <c r="Q193" s="160">
        <v>2017</v>
      </c>
      <c r="R193" s="24"/>
      <c r="S193" s="24"/>
      <c r="T193" s="24"/>
      <c r="U193" s="23"/>
    </row>
    <row r="194" spans="1:18" ht="38.25">
      <c r="A194" s="44" t="s">
        <v>14</v>
      </c>
      <c r="B194" s="45">
        <v>1</v>
      </c>
      <c r="C194" s="45">
        <v>1</v>
      </c>
      <c r="D194" s="45">
        <v>7</v>
      </c>
      <c r="E194" s="45">
        <v>0</v>
      </c>
      <c r="F194" s="45">
        <v>2</v>
      </c>
      <c r="G194" s="47"/>
      <c r="H194" s="46" t="s">
        <v>194</v>
      </c>
      <c r="I194" s="47" t="s">
        <v>54</v>
      </c>
      <c r="J194" s="170">
        <v>40</v>
      </c>
      <c r="K194" s="170">
        <v>39</v>
      </c>
      <c r="L194" s="170">
        <v>34</v>
      </c>
      <c r="M194" s="33">
        <v>34</v>
      </c>
      <c r="N194" s="33">
        <v>38</v>
      </c>
      <c r="O194" s="33">
        <v>39</v>
      </c>
      <c r="P194" s="170">
        <f>SUM(J194:O194)/6</f>
        <v>37</v>
      </c>
      <c r="Q194" s="164">
        <v>2021</v>
      </c>
      <c r="R194" s="24"/>
    </row>
    <row r="195" spans="1:18" ht="38.25">
      <c r="A195" s="44" t="s">
        <v>14</v>
      </c>
      <c r="B195" s="45">
        <v>1</v>
      </c>
      <c r="C195" s="45">
        <v>1</v>
      </c>
      <c r="D195" s="45">
        <v>7</v>
      </c>
      <c r="E195" s="45">
        <v>0</v>
      </c>
      <c r="F195" s="45">
        <v>2</v>
      </c>
      <c r="G195" s="47"/>
      <c r="H195" s="46" t="s">
        <v>79</v>
      </c>
      <c r="I195" s="47" t="s">
        <v>43</v>
      </c>
      <c r="J195" s="170">
        <v>190</v>
      </c>
      <c r="K195" s="170">
        <v>195</v>
      </c>
      <c r="L195" s="170">
        <v>252</v>
      </c>
      <c r="M195" s="50">
        <v>204</v>
      </c>
      <c r="N195" s="33">
        <v>205</v>
      </c>
      <c r="O195" s="33">
        <v>207</v>
      </c>
      <c r="P195" s="170">
        <f>SUM(J195:O195)</f>
        <v>1253</v>
      </c>
      <c r="Q195" s="164">
        <v>2021</v>
      </c>
      <c r="R195" s="24"/>
    </row>
    <row r="196" spans="1:18" ht="25.5">
      <c r="A196" s="44" t="s">
        <v>14</v>
      </c>
      <c r="B196" s="45">
        <v>1</v>
      </c>
      <c r="C196" s="45">
        <v>1</v>
      </c>
      <c r="D196" s="45">
        <v>7</v>
      </c>
      <c r="E196" s="45">
        <v>0</v>
      </c>
      <c r="F196" s="45">
        <v>2</v>
      </c>
      <c r="G196" s="47"/>
      <c r="H196" s="49" t="s">
        <v>80</v>
      </c>
      <c r="I196" s="47" t="s">
        <v>43</v>
      </c>
      <c r="J196" s="170">
        <v>70</v>
      </c>
      <c r="K196" s="170">
        <v>75</v>
      </c>
      <c r="L196" s="170">
        <v>180</v>
      </c>
      <c r="M196" s="50">
        <v>80</v>
      </c>
      <c r="N196" s="33">
        <v>82</v>
      </c>
      <c r="O196" s="33">
        <v>86</v>
      </c>
      <c r="P196" s="170">
        <f>SUM(J196:O196)</f>
        <v>573</v>
      </c>
      <c r="Q196" s="164">
        <v>2021</v>
      </c>
      <c r="R196" s="24"/>
    </row>
    <row r="197" spans="1:18" ht="38.25">
      <c r="A197" s="44" t="s">
        <v>14</v>
      </c>
      <c r="B197" s="45">
        <v>1</v>
      </c>
      <c r="C197" s="45">
        <v>1</v>
      </c>
      <c r="D197" s="45">
        <v>7</v>
      </c>
      <c r="E197" s="45">
        <v>0</v>
      </c>
      <c r="F197" s="45">
        <v>2</v>
      </c>
      <c r="G197" s="47"/>
      <c r="H197" s="49" t="s">
        <v>251</v>
      </c>
      <c r="I197" s="47" t="s">
        <v>43</v>
      </c>
      <c r="J197" s="170">
        <v>74</v>
      </c>
      <c r="K197" s="170">
        <f>K196</f>
        <v>75</v>
      </c>
      <c r="L197" s="170">
        <v>42</v>
      </c>
      <c r="M197" s="50">
        <v>28</v>
      </c>
      <c r="N197" s="33">
        <v>82</v>
      </c>
      <c r="O197" s="33">
        <v>86</v>
      </c>
      <c r="P197" s="170">
        <f>SUM(J197:O197)</f>
        <v>387</v>
      </c>
      <c r="Q197" s="164">
        <v>2021</v>
      </c>
      <c r="R197" s="24"/>
    </row>
    <row r="198" spans="1:21" s="3" customFormat="1" ht="25.5">
      <c r="A198" s="85" t="s">
        <v>14</v>
      </c>
      <c r="B198" s="70">
        <v>1</v>
      </c>
      <c r="C198" s="70">
        <v>1</v>
      </c>
      <c r="D198" s="70">
        <v>8</v>
      </c>
      <c r="E198" s="70">
        <v>0</v>
      </c>
      <c r="F198" s="70">
        <v>0</v>
      </c>
      <c r="G198" s="70"/>
      <c r="H198" s="71" t="s">
        <v>81</v>
      </c>
      <c r="I198" s="70" t="s">
        <v>15</v>
      </c>
      <c r="J198" s="48">
        <f>J199+J200</f>
        <v>26686.6</v>
      </c>
      <c r="K198" s="48">
        <f>K199+K200</f>
        <v>5942.1</v>
      </c>
      <c r="L198" s="48">
        <f>L199+L200</f>
        <v>8544.7</v>
      </c>
      <c r="M198" s="48">
        <v>9072.6</v>
      </c>
      <c r="N198" s="48">
        <v>9072.6</v>
      </c>
      <c r="O198" s="48">
        <v>9072.6</v>
      </c>
      <c r="P198" s="48">
        <f>J198+K198+L198+M198+N198+O198</f>
        <v>68391.2</v>
      </c>
      <c r="Q198" s="70">
        <v>2021</v>
      </c>
      <c r="R198" s="24"/>
      <c r="S198" s="24"/>
      <c r="T198" s="24"/>
      <c r="U198" s="23"/>
    </row>
    <row r="199" spans="1:21" s="3" customFormat="1" ht="12.75">
      <c r="A199" s="44" t="s">
        <v>14</v>
      </c>
      <c r="B199" s="45">
        <v>1</v>
      </c>
      <c r="C199" s="45">
        <v>1</v>
      </c>
      <c r="D199" s="45">
        <v>8</v>
      </c>
      <c r="E199" s="45">
        <v>0</v>
      </c>
      <c r="F199" s="45">
        <v>0</v>
      </c>
      <c r="G199" s="45">
        <v>3</v>
      </c>
      <c r="H199" s="66" t="s">
        <v>16</v>
      </c>
      <c r="I199" s="45" t="s">
        <v>15</v>
      </c>
      <c r="J199" s="161">
        <f aca="true" t="shared" si="5" ref="J199:L200">J207</f>
        <v>9925.6</v>
      </c>
      <c r="K199" s="161">
        <f t="shared" si="5"/>
        <v>4123</v>
      </c>
      <c r="L199" s="161">
        <f t="shared" si="5"/>
        <v>6350</v>
      </c>
      <c r="M199" s="36">
        <v>6350</v>
      </c>
      <c r="N199" s="36">
        <v>6350</v>
      </c>
      <c r="O199" s="36">
        <v>6350</v>
      </c>
      <c r="P199" s="161">
        <f>J199+K199+L199+M199+N199+O199</f>
        <v>39448.6</v>
      </c>
      <c r="Q199" s="160">
        <v>2021</v>
      </c>
      <c r="R199" s="24"/>
      <c r="S199" s="24"/>
      <c r="T199" s="24"/>
      <c r="U199" s="23"/>
    </row>
    <row r="200" spans="1:21" s="3" customFormat="1" ht="12.75">
      <c r="A200" s="44" t="s">
        <v>14</v>
      </c>
      <c r="B200" s="45">
        <v>1</v>
      </c>
      <c r="C200" s="45">
        <v>1</v>
      </c>
      <c r="D200" s="45">
        <v>8</v>
      </c>
      <c r="E200" s="45">
        <v>0</v>
      </c>
      <c r="F200" s="45">
        <v>0</v>
      </c>
      <c r="G200" s="45">
        <v>2</v>
      </c>
      <c r="H200" s="66" t="s">
        <v>17</v>
      </c>
      <c r="I200" s="45" t="s">
        <v>15</v>
      </c>
      <c r="J200" s="161">
        <f t="shared" si="5"/>
        <v>16761</v>
      </c>
      <c r="K200" s="161">
        <f t="shared" si="5"/>
        <v>1819.1</v>
      </c>
      <c r="L200" s="161">
        <f t="shared" si="5"/>
        <v>2194.7</v>
      </c>
      <c r="M200" s="36">
        <v>2722.6</v>
      </c>
      <c r="N200" s="36">
        <v>2722.6</v>
      </c>
      <c r="O200" s="36">
        <v>2722.6</v>
      </c>
      <c r="P200" s="161">
        <f>J200+K200+L200+M200+N200+O200</f>
        <v>28942.6</v>
      </c>
      <c r="Q200" s="160">
        <v>2021</v>
      </c>
      <c r="R200" s="24"/>
      <c r="S200" s="24"/>
      <c r="T200" s="24"/>
      <c r="U200" s="23"/>
    </row>
    <row r="201" spans="1:18" ht="51">
      <c r="A201" s="44" t="s">
        <v>14</v>
      </c>
      <c r="B201" s="45">
        <v>1</v>
      </c>
      <c r="C201" s="45">
        <v>1</v>
      </c>
      <c r="D201" s="45">
        <v>8</v>
      </c>
      <c r="E201" s="45">
        <v>0</v>
      </c>
      <c r="F201" s="45">
        <v>0</v>
      </c>
      <c r="G201" s="47"/>
      <c r="H201" s="46" t="s">
        <v>82</v>
      </c>
      <c r="I201" s="47" t="s">
        <v>54</v>
      </c>
      <c r="J201" s="170">
        <v>6</v>
      </c>
      <c r="K201" s="170">
        <v>7</v>
      </c>
      <c r="L201" s="170">
        <v>7</v>
      </c>
      <c r="M201" s="33">
        <v>7</v>
      </c>
      <c r="N201" s="33">
        <v>7</v>
      </c>
      <c r="O201" s="33">
        <v>7</v>
      </c>
      <c r="P201" s="170">
        <v>7</v>
      </c>
      <c r="Q201" s="164">
        <v>2021</v>
      </c>
      <c r="R201" s="24"/>
    </row>
    <row r="202" spans="1:18" ht="38.25">
      <c r="A202" s="44" t="s">
        <v>14</v>
      </c>
      <c r="B202" s="45">
        <v>1</v>
      </c>
      <c r="C202" s="45">
        <v>1</v>
      </c>
      <c r="D202" s="45">
        <v>8</v>
      </c>
      <c r="E202" s="45">
        <v>0</v>
      </c>
      <c r="F202" s="45">
        <v>0</v>
      </c>
      <c r="G202" s="47"/>
      <c r="H202" s="46" t="s">
        <v>209</v>
      </c>
      <c r="I202" s="47" t="s">
        <v>20</v>
      </c>
      <c r="J202" s="167">
        <v>18</v>
      </c>
      <c r="K202" s="167">
        <f>2996/19077*100</f>
        <v>15.7</v>
      </c>
      <c r="L202" s="167">
        <f>3281/19805*100</f>
        <v>16.6</v>
      </c>
      <c r="M202" s="39">
        <v>19.4</v>
      </c>
      <c r="N202" s="39">
        <v>19.5</v>
      </c>
      <c r="O202" s="40">
        <v>19.6</v>
      </c>
      <c r="P202" s="167">
        <f>SUM(J202:O202)/6</f>
        <v>18.1</v>
      </c>
      <c r="Q202" s="164">
        <v>2021</v>
      </c>
      <c r="R202" s="24"/>
    </row>
    <row r="203" spans="1:18" ht="63.75">
      <c r="A203" s="44" t="s">
        <v>14</v>
      </c>
      <c r="B203" s="45">
        <v>1</v>
      </c>
      <c r="C203" s="45">
        <v>1</v>
      </c>
      <c r="D203" s="45">
        <v>8</v>
      </c>
      <c r="E203" s="45">
        <v>0</v>
      </c>
      <c r="F203" s="45">
        <v>0</v>
      </c>
      <c r="G203" s="47"/>
      <c r="H203" s="46" t="s">
        <v>252</v>
      </c>
      <c r="I203" s="47" t="s">
        <v>20</v>
      </c>
      <c r="J203" s="168">
        <v>1.1</v>
      </c>
      <c r="K203" s="168">
        <f>K199/K9*100</f>
        <v>0.3</v>
      </c>
      <c r="L203" s="168">
        <f>L199/L9*100</f>
        <v>0.5</v>
      </c>
      <c r="M203" s="38">
        <v>0.4</v>
      </c>
      <c r="N203" s="38">
        <v>0.5</v>
      </c>
      <c r="O203" s="91">
        <v>0.4</v>
      </c>
      <c r="P203" s="167">
        <f>SUM(J203:O203)/6</f>
        <v>0.5</v>
      </c>
      <c r="Q203" s="164">
        <v>2021</v>
      </c>
      <c r="R203" s="24"/>
    </row>
    <row r="204" spans="1:18" ht="51">
      <c r="A204" s="73" t="s">
        <v>14</v>
      </c>
      <c r="B204" s="74">
        <v>1</v>
      </c>
      <c r="C204" s="74">
        <v>1</v>
      </c>
      <c r="D204" s="74">
        <v>8</v>
      </c>
      <c r="E204" s="74">
        <v>0</v>
      </c>
      <c r="F204" s="74">
        <v>1</v>
      </c>
      <c r="G204" s="75"/>
      <c r="H204" s="76" t="s">
        <v>219</v>
      </c>
      <c r="I204" s="75" t="s">
        <v>39</v>
      </c>
      <c r="J204" s="77" t="s">
        <v>40</v>
      </c>
      <c r="K204" s="77" t="s">
        <v>40</v>
      </c>
      <c r="L204" s="77" t="s">
        <v>40</v>
      </c>
      <c r="M204" s="152" t="s">
        <v>40</v>
      </c>
      <c r="N204" s="152" t="s">
        <v>40</v>
      </c>
      <c r="O204" s="152" t="s">
        <v>40</v>
      </c>
      <c r="P204" s="77" t="s">
        <v>40</v>
      </c>
      <c r="Q204" s="75">
        <v>2021</v>
      </c>
      <c r="R204" s="24"/>
    </row>
    <row r="205" spans="1:18" ht="51">
      <c r="A205" s="44" t="s">
        <v>14</v>
      </c>
      <c r="B205" s="45">
        <v>1</v>
      </c>
      <c r="C205" s="45">
        <v>1</v>
      </c>
      <c r="D205" s="45">
        <v>8</v>
      </c>
      <c r="E205" s="45">
        <v>0</v>
      </c>
      <c r="F205" s="45">
        <v>1</v>
      </c>
      <c r="G205" s="47"/>
      <c r="H205" s="46" t="s">
        <v>297</v>
      </c>
      <c r="I205" s="47" t="s">
        <v>54</v>
      </c>
      <c r="J205" s="170">
        <v>2</v>
      </c>
      <c r="K205" s="170">
        <v>2</v>
      </c>
      <c r="L205" s="170">
        <v>2</v>
      </c>
      <c r="M205" s="33">
        <v>2</v>
      </c>
      <c r="N205" s="33">
        <v>2</v>
      </c>
      <c r="O205" s="33">
        <v>2</v>
      </c>
      <c r="P205" s="170">
        <f>SUM(J205:O205)</f>
        <v>12</v>
      </c>
      <c r="Q205" s="164">
        <v>2021</v>
      </c>
      <c r="R205" s="24"/>
    </row>
    <row r="206" spans="1:21" s="3" customFormat="1" ht="69" customHeight="1">
      <c r="A206" s="73" t="s">
        <v>14</v>
      </c>
      <c r="B206" s="74">
        <v>1</v>
      </c>
      <c r="C206" s="74">
        <v>1</v>
      </c>
      <c r="D206" s="74">
        <v>8</v>
      </c>
      <c r="E206" s="74">
        <v>0</v>
      </c>
      <c r="F206" s="74">
        <v>2</v>
      </c>
      <c r="G206" s="74"/>
      <c r="H206" s="78" t="s">
        <v>388</v>
      </c>
      <c r="I206" s="74" t="s">
        <v>15</v>
      </c>
      <c r="J206" s="79">
        <f>J207+J208</f>
        <v>26686.6</v>
      </c>
      <c r="K206" s="79">
        <f>K207+K208</f>
        <v>5942.1</v>
      </c>
      <c r="L206" s="79">
        <f>L207+L208</f>
        <v>8544.7</v>
      </c>
      <c r="M206" s="153">
        <v>9072.6</v>
      </c>
      <c r="N206" s="153">
        <v>9072.6</v>
      </c>
      <c r="O206" s="153">
        <v>9072.6</v>
      </c>
      <c r="P206" s="79">
        <f>J206+K206+L206+M206+N206+O206</f>
        <v>68391.2</v>
      </c>
      <c r="Q206" s="74">
        <v>2021</v>
      </c>
      <c r="R206" s="24"/>
      <c r="S206" s="24"/>
      <c r="T206" s="24"/>
      <c r="U206" s="23"/>
    </row>
    <row r="207" spans="1:21" s="3" customFormat="1" ht="12.75">
      <c r="A207" s="44" t="s">
        <v>14</v>
      </c>
      <c r="B207" s="45">
        <v>1</v>
      </c>
      <c r="C207" s="45">
        <v>1</v>
      </c>
      <c r="D207" s="45">
        <v>8</v>
      </c>
      <c r="E207" s="45">
        <v>0</v>
      </c>
      <c r="F207" s="45">
        <v>2</v>
      </c>
      <c r="G207" s="45">
        <v>3</v>
      </c>
      <c r="H207" s="66" t="s">
        <v>16</v>
      </c>
      <c r="I207" s="45" t="s">
        <v>15</v>
      </c>
      <c r="J207" s="161">
        <f>9850+2275.6-2200</f>
        <v>9925.6</v>
      </c>
      <c r="K207" s="161">
        <v>4123</v>
      </c>
      <c r="L207" s="161">
        <v>6350</v>
      </c>
      <c r="M207" s="36">
        <v>6350</v>
      </c>
      <c r="N207" s="36">
        <v>6350</v>
      </c>
      <c r="O207" s="36">
        <v>6350</v>
      </c>
      <c r="P207" s="161">
        <f>J207+K207+L207+M207+N207+O207</f>
        <v>39448.6</v>
      </c>
      <c r="Q207" s="160">
        <v>2021</v>
      </c>
      <c r="R207" s="24"/>
      <c r="S207" s="24"/>
      <c r="T207" s="24"/>
      <c r="U207" s="23"/>
    </row>
    <row r="208" spans="1:21" s="3" customFormat="1" ht="12.75">
      <c r="A208" s="44" t="s">
        <v>14</v>
      </c>
      <c r="B208" s="45">
        <v>1</v>
      </c>
      <c r="C208" s="45">
        <v>1</v>
      </c>
      <c r="D208" s="45">
        <v>8</v>
      </c>
      <c r="E208" s="45">
        <v>0</v>
      </c>
      <c r="F208" s="45">
        <v>2</v>
      </c>
      <c r="G208" s="45">
        <v>2</v>
      </c>
      <c r="H208" s="66" t="s">
        <v>17</v>
      </c>
      <c r="I208" s="45" t="s">
        <v>15</v>
      </c>
      <c r="J208" s="161">
        <f>28761-12000</f>
        <v>16761</v>
      </c>
      <c r="K208" s="161">
        <f>2043.2-224.1</f>
        <v>1819.1</v>
      </c>
      <c r="L208" s="161">
        <v>2194.7</v>
      </c>
      <c r="M208" s="36">
        <v>2722.6</v>
      </c>
      <c r="N208" s="36">
        <v>2722.6</v>
      </c>
      <c r="O208" s="36">
        <v>2722.6</v>
      </c>
      <c r="P208" s="161">
        <f>J208+K208+L208+M208+N208+O208</f>
        <v>28942.6</v>
      </c>
      <c r="Q208" s="160">
        <v>2021</v>
      </c>
      <c r="R208" s="24"/>
      <c r="S208" s="24"/>
      <c r="T208" s="24"/>
      <c r="U208" s="23"/>
    </row>
    <row r="209" spans="1:18" ht="63.75">
      <c r="A209" s="44" t="s">
        <v>14</v>
      </c>
      <c r="B209" s="45">
        <v>1</v>
      </c>
      <c r="C209" s="45">
        <v>1</v>
      </c>
      <c r="D209" s="45">
        <v>8</v>
      </c>
      <c r="E209" s="45">
        <v>0</v>
      </c>
      <c r="F209" s="45">
        <v>2</v>
      </c>
      <c r="G209" s="47"/>
      <c r="H209" s="49" t="s">
        <v>206</v>
      </c>
      <c r="I209" s="47" t="s">
        <v>20</v>
      </c>
      <c r="J209" s="167">
        <v>4</v>
      </c>
      <c r="K209" s="167">
        <f>904/19077*100</f>
        <v>4.7</v>
      </c>
      <c r="L209" s="167">
        <f>922/19805*100</f>
        <v>4.7</v>
      </c>
      <c r="M209" s="39">
        <v>5.2</v>
      </c>
      <c r="N209" s="39">
        <v>5</v>
      </c>
      <c r="O209" s="39">
        <v>4.9</v>
      </c>
      <c r="P209" s="167">
        <f>SUM(J209:O209)/6</f>
        <v>4.8</v>
      </c>
      <c r="Q209" s="164">
        <v>2021</v>
      </c>
      <c r="R209" s="24"/>
    </row>
    <row r="210" spans="1:18" ht="51">
      <c r="A210" s="44" t="s">
        <v>14</v>
      </c>
      <c r="B210" s="45">
        <v>1</v>
      </c>
      <c r="C210" s="45">
        <v>1</v>
      </c>
      <c r="D210" s="45">
        <v>8</v>
      </c>
      <c r="E210" s="45">
        <v>0</v>
      </c>
      <c r="F210" s="45">
        <v>2</v>
      </c>
      <c r="G210" s="47"/>
      <c r="H210" s="49" t="s">
        <v>205</v>
      </c>
      <c r="I210" s="47" t="s">
        <v>15</v>
      </c>
      <c r="J210" s="167">
        <f>J208/3000</f>
        <v>5.6</v>
      </c>
      <c r="K210" s="167">
        <v>2.3</v>
      </c>
      <c r="L210" s="167">
        <f>922/L208</f>
        <v>0.4</v>
      </c>
      <c r="M210" s="37">
        <v>2.6</v>
      </c>
      <c r="N210" s="37">
        <v>2.6</v>
      </c>
      <c r="O210" s="37">
        <v>2.6</v>
      </c>
      <c r="P210" s="167">
        <f>SUM(J210:O210)/6</f>
        <v>2.7</v>
      </c>
      <c r="Q210" s="164">
        <v>2021</v>
      </c>
      <c r="R210" s="24"/>
    </row>
    <row r="211" spans="1:18" ht="38.25">
      <c r="A211" s="44" t="s">
        <v>14</v>
      </c>
      <c r="B211" s="45">
        <v>1</v>
      </c>
      <c r="C211" s="45">
        <v>1</v>
      </c>
      <c r="D211" s="45">
        <v>8</v>
      </c>
      <c r="E211" s="45">
        <v>0</v>
      </c>
      <c r="F211" s="45">
        <v>2</v>
      </c>
      <c r="G211" s="47"/>
      <c r="H211" s="49" t="s">
        <v>85</v>
      </c>
      <c r="I211" s="47" t="s">
        <v>43</v>
      </c>
      <c r="J211" s="170">
        <v>3000</v>
      </c>
      <c r="K211" s="170">
        <v>2996</v>
      </c>
      <c r="L211" s="170">
        <v>3275</v>
      </c>
      <c r="M211" s="33">
        <v>3934</v>
      </c>
      <c r="N211" s="33">
        <v>4060</v>
      </c>
      <c r="O211" s="33">
        <v>4165</v>
      </c>
      <c r="P211" s="174">
        <f>SUM(J211:O211)</f>
        <v>21430</v>
      </c>
      <c r="Q211" s="164">
        <v>2021</v>
      </c>
      <c r="R211" s="24"/>
    </row>
    <row r="212" spans="1:21" s="3" customFormat="1" ht="38.25">
      <c r="A212" s="85" t="s">
        <v>14</v>
      </c>
      <c r="B212" s="70">
        <v>1</v>
      </c>
      <c r="C212" s="70">
        <v>1</v>
      </c>
      <c r="D212" s="70">
        <v>9</v>
      </c>
      <c r="E212" s="70">
        <v>0</v>
      </c>
      <c r="F212" s="70">
        <v>0</v>
      </c>
      <c r="G212" s="70"/>
      <c r="H212" s="71" t="s">
        <v>83</v>
      </c>
      <c r="I212" s="70" t="s">
        <v>15</v>
      </c>
      <c r="J212" s="48">
        <f>J213</f>
        <v>9999.9</v>
      </c>
      <c r="K212" s="48">
        <f>K213+K214</f>
        <v>10555.9</v>
      </c>
      <c r="L212" s="48">
        <f>L213+L214</f>
        <v>12931</v>
      </c>
      <c r="M212" s="48">
        <v>13019.2</v>
      </c>
      <c r="N212" s="48">
        <v>12595.4</v>
      </c>
      <c r="O212" s="48">
        <v>12595.4</v>
      </c>
      <c r="P212" s="48">
        <f>J212+K212+L212+M212+N212+O212</f>
        <v>71696.8</v>
      </c>
      <c r="Q212" s="70">
        <v>2021</v>
      </c>
      <c r="R212" s="24"/>
      <c r="S212" s="24"/>
      <c r="T212" s="24"/>
      <c r="U212" s="23"/>
    </row>
    <row r="213" spans="1:21" s="3" customFormat="1" ht="12.75">
      <c r="A213" s="44" t="s">
        <v>14</v>
      </c>
      <c r="B213" s="45">
        <v>1</v>
      </c>
      <c r="C213" s="45">
        <v>1</v>
      </c>
      <c r="D213" s="45">
        <v>9</v>
      </c>
      <c r="E213" s="45">
        <v>0</v>
      </c>
      <c r="F213" s="45">
        <v>0</v>
      </c>
      <c r="G213" s="45">
        <v>3</v>
      </c>
      <c r="H213" s="66" t="s">
        <v>16</v>
      </c>
      <c r="I213" s="45" t="s">
        <v>15</v>
      </c>
      <c r="J213" s="161">
        <f>J222</f>
        <v>9999.9</v>
      </c>
      <c r="K213" s="161">
        <f>K222</f>
        <v>10180.9</v>
      </c>
      <c r="L213" s="161">
        <f>L222</f>
        <v>11438.3</v>
      </c>
      <c r="M213" s="36">
        <v>13019.2</v>
      </c>
      <c r="N213" s="36">
        <v>12595.4</v>
      </c>
      <c r="O213" s="36">
        <v>12595.4</v>
      </c>
      <c r="P213" s="161">
        <f>J213+K213+L213+M213+N213+O213</f>
        <v>69829.1</v>
      </c>
      <c r="Q213" s="160">
        <v>2021</v>
      </c>
      <c r="R213" s="24"/>
      <c r="S213" s="24"/>
      <c r="T213" s="24"/>
      <c r="U213" s="23"/>
    </row>
    <row r="214" spans="1:21" s="3" customFormat="1" ht="12.75">
      <c r="A214" s="44" t="s">
        <v>14</v>
      </c>
      <c r="B214" s="45">
        <v>1</v>
      </c>
      <c r="C214" s="45">
        <v>1</v>
      </c>
      <c r="D214" s="45">
        <v>9</v>
      </c>
      <c r="E214" s="45">
        <v>0</v>
      </c>
      <c r="F214" s="45">
        <v>0</v>
      </c>
      <c r="G214" s="45">
        <v>3</v>
      </c>
      <c r="H214" s="66" t="s">
        <v>343</v>
      </c>
      <c r="I214" s="45" t="s">
        <v>15</v>
      </c>
      <c r="J214" s="161">
        <v>0</v>
      </c>
      <c r="K214" s="161">
        <f>K223</f>
        <v>375</v>
      </c>
      <c r="L214" s="161">
        <f>L223</f>
        <v>1492.7</v>
      </c>
      <c r="M214" s="36">
        <v>0</v>
      </c>
      <c r="N214" s="36">
        <v>0</v>
      </c>
      <c r="O214" s="36">
        <v>0</v>
      </c>
      <c r="P214" s="161">
        <f>J214+K214+L214+M214+N214+O214</f>
        <v>1867.7</v>
      </c>
      <c r="Q214" s="175">
        <v>2018</v>
      </c>
      <c r="R214" s="24"/>
      <c r="S214" s="24"/>
      <c r="T214" s="24"/>
      <c r="U214" s="23"/>
    </row>
    <row r="215" spans="1:18" ht="63.75">
      <c r="A215" s="44" t="s">
        <v>14</v>
      </c>
      <c r="B215" s="45">
        <v>1</v>
      </c>
      <c r="C215" s="45">
        <v>1</v>
      </c>
      <c r="D215" s="45">
        <v>9</v>
      </c>
      <c r="E215" s="45">
        <v>0</v>
      </c>
      <c r="F215" s="45">
        <v>0</v>
      </c>
      <c r="G215" s="47"/>
      <c r="H215" s="46" t="s">
        <v>204</v>
      </c>
      <c r="I215" s="47" t="s">
        <v>20</v>
      </c>
      <c r="J215" s="167">
        <v>100</v>
      </c>
      <c r="K215" s="167">
        <v>100</v>
      </c>
      <c r="L215" s="167">
        <v>100</v>
      </c>
      <c r="M215" s="39">
        <v>100</v>
      </c>
      <c r="N215" s="39">
        <v>100</v>
      </c>
      <c r="O215" s="39">
        <v>100</v>
      </c>
      <c r="P215" s="167">
        <v>100</v>
      </c>
      <c r="Q215" s="164">
        <v>2021</v>
      </c>
      <c r="R215" s="24"/>
    </row>
    <row r="216" spans="1:18" ht="63.75">
      <c r="A216" s="44" t="s">
        <v>14</v>
      </c>
      <c r="B216" s="45">
        <v>1</v>
      </c>
      <c r="C216" s="45">
        <v>1</v>
      </c>
      <c r="D216" s="45">
        <v>9</v>
      </c>
      <c r="E216" s="45">
        <v>0</v>
      </c>
      <c r="F216" s="45">
        <v>0</v>
      </c>
      <c r="G216" s="47"/>
      <c r="H216" s="46" t="s">
        <v>259</v>
      </c>
      <c r="I216" s="47" t="s">
        <v>20</v>
      </c>
      <c r="J216" s="168">
        <f>J213/J9*100</f>
        <v>0.9</v>
      </c>
      <c r="K216" s="168">
        <f>K213/K9*100</f>
        <v>0.8</v>
      </c>
      <c r="L216" s="168">
        <f>L213/L9*100</f>
        <v>0.8</v>
      </c>
      <c r="M216" s="35">
        <v>0.8</v>
      </c>
      <c r="N216" s="38">
        <v>0.9</v>
      </c>
      <c r="O216" s="38">
        <v>0.9</v>
      </c>
      <c r="P216" s="168">
        <f>SUM(J216:O216)/6</f>
        <v>0.9</v>
      </c>
      <c r="Q216" s="164">
        <v>2021</v>
      </c>
      <c r="R216" s="24"/>
    </row>
    <row r="217" spans="1:18" ht="89.25">
      <c r="A217" s="44" t="s">
        <v>14</v>
      </c>
      <c r="B217" s="45">
        <v>1</v>
      </c>
      <c r="C217" s="45">
        <v>1</v>
      </c>
      <c r="D217" s="45">
        <v>9</v>
      </c>
      <c r="E217" s="45">
        <v>0</v>
      </c>
      <c r="F217" s="45">
        <v>0</v>
      </c>
      <c r="G217" s="47"/>
      <c r="H217" s="46" t="s">
        <v>304</v>
      </c>
      <c r="I217" s="47" t="s">
        <v>43</v>
      </c>
      <c r="J217" s="172">
        <v>0</v>
      </c>
      <c r="K217" s="170">
        <v>1230</v>
      </c>
      <c r="L217" s="170">
        <v>1300</v>
      </c>
      <c r="M217" s="33">
        <v>1320</v>
      </c>
      <c r="N217" s="33">
        <v>1320</v>
      </c>
      <c r="O217" s="33">
        <v>1320</v>
      </c>
      <c r="P217" s="170">
        <v>6490</v>
      </c>
      <c r="Q217" s="164">
        <v>2021</v>
      </c>
      <c r="R217" s="24"/>
    </row>
    <row r="218" spans="1:18" ht="51">
      <c r="A218" s="44" t="s">
        <v>14</v>
      </c>
      <c r="B218" s="45">
        <v>1</v>
      </c>
      <c r="C218" s="45">
        <v>1</v>
      </c>
      <c r="D218" s="45">
        <v>9</v>
      </c>
      <c r="E218" s="45">
        <v>0</v>
      </c>
      <c r="F218" s="45">
        <v>0</v>
      </c>
      <c r="G218" s="47"/>
      <c r="H218" s="46" t="s">
        <v>29</v>
      </c>
      <c r="I218" s="47" t="s">
        <v>54</v>
      </c>
      <c r="J218" s="92">
        <v>0</v>
      </c>
      <c r="K218" s="88">
        <v>0</v>
      </c>
      <c r="L218" s="88">
        <v>0</v>
      </c>
      <c r="M218" s="93">
        <v>1200</v>
      </c>
      <c r="N218" s="93">
        <v>1500</v>
      </c>
      <c r="O218" s="93">
        <v>1700</v>
      </c>
      <c r="P218" s="88">
        <f>SUM(J218:O218)</f>
        <v>4400</v>
      </c>
      <c r="Q218" s="47">
        <v>2021</v>
      </c>
      <c r="R218" s="24"/>
    </row>
    <row r="219" spans="1:18" ht="38.25">
      <c r="A219" s="73" t="s">
        <v>14</v>
      </c>
      <c r="B219" s="74">
        <v>1</v>
      </c>
      <c r="C219" s="74">
        <v>1</v>
      </c>
      <c r="D219" s="74">
        <v>9</v>
      </c>
      <c r="E219" s="74">
        <v>0</v>
      </c>
      <c r="F219" s="74">
        <v>1</v>
      </c>
      <c r="G219" s="75"/>
      <c r="H219" s="76" t="s">
        <v>355</v>
      </c>
      <c r="I219" s="75" t="s">
        <v>39</v>
      </c>
      <c r="J219" s="77" t="s">
        <v>40</v>
      </c>
      <c r="K219" s="77" t="s">
        <v>40</v>
      </c>
      <c r="L219" s="77" t="s">
        <v>40</v>
      </c>
      <c r="M219" s="152" t="s">
        <v>40</v>
      </c>
      <c r="N219" s="152" t="s">
        <v>40</v>
      </c>
      <c r="O219" s="152" t="s">
        <v>40</v>
      </c>
      <c r="P219" s="77" t="s">
        <v>40</v>
      </c>
      <c r="Q219" s="75">
        <v>2021</v>
      </c>
      <c r="R219" s="24"/>
    </row>
    <row r="220" spans="1:18" ht="51">
      <c r="A220" s="44" t="s">
        <v>14</v>
      </c>
      <c r="B220" s="45">
        <v>1</v>
      </c>
      <c r="C220" s="45">
        <v>1</v>
      </c>
      <c r="D220" s="45">
        <v>9</v>
      </c>
      <c r="E220" s="45">
        <v>0</v>
      </c>
      <c r="F220" s="45">
        <v>1</v>
      </c>
      <c r="G220" s="47"/>
      <c r="H220" s="46" t="s">
        <v>84</v>
      </c>
      <c r="I220" s="47" t="s">
        <v>20</v>
      </c>
      <c r="J220" s="167">
        <v>100</v>
      </c>
      <c r="K220" s="167">
        <v>100</v>
      </c>
      <c r="L220" s="167">
        <v>100</v>
      </c>
      <c r="M220" s="39">
        <v>100</v>
      </c>
      <c r="N220" s="39">
        <v>100</v>
      </c>
      <c r="O220" s="39">
        <v>100</v>
      </c>
      <c r="P220" s="167">
        <v>100</v>
      </c>
      <c r="Q220" s="164">
        <v>2021</v>
      </c>
      <c r="R220" s="24"/>
    </row>
    <row r="221" spans="1:21" s="3" customFormat="1" ht="69" customHeight="1">
      <c r="A221" s="73" t="s">
        <v>14</v>
      </c>
      <c r="B221" s="74">
        <v>1</v>
      </c>
      <c r="C221" s="74">
        <v>1</v>
      </c>
      <c r="D221" s="74">
        <v>9</v>
      </c>
      <c r="E221" s="74">
        <v>0</v>
      </c>
      <c r="F221" s="74">
        <v>2</v>
      </c>
      <c r="G221" s="74"/>
      <c r="H221" s="78" t="s">
        <v>389</v>
      </c>
      <c r="I221" s="74" t="s">
        <v>15</v>
      </c>
      <c r="J221" s="79">
        <f>J222</f>
        <v>9999.9</v>
      </c>
      <c r="K221" s="79">
        <f>K222+K223</f>
        <v>10555.9</v>
      </c>
      <c r="L221" s="79">
        <f>L222+L223</f>
        <v>12931</v>
      </c>
      <c r="M221" s="153">
        <v>13019.2</v>
      </c>
      <c r="N221" s="153">
        <v>12595.4</v>
      </c>
      <c r="O221" s="153">
        <v>12595.4</v>
      </c>
      <c r="P221" s="79">
        <f>J221+K221+L221+M221+N221+O221</f>
        <v>71696.8</v>
      </c>
      <c r="Q221" s="74">
        <v>2021</v>
      </c>
      <c r="R221" s="24"/>
      <c r="S221" s="24"/>
      <c r="T221" s="24"/>
      <c r="U221" s="23"/>
    </row>
    <row r="222" spans="1:21" s="3" customFormat="1" ht="12.75">
      <c r="A222" s="44" t="s">
        <v>14</v>
      </c>
      <c r="B222" s="45">
        <v>1</v>
      </c>
      <c r="C222" s="45">
        <v>1</v>
      </c>
      <c r="D222" s="45">
        <v>9</v>
      </c>
      <c r="E222" s="45">
        <v>0</v>
      </c>
      <c r="F222" s="45">
        <v>2</v>
      </c>
      <c r="G222" s="45">
        <v>3</v>
      </c>
      <c r="H222" s="66" t="s">
        <v>16</v>
      </c>
      <c r="I222" s="45" t="s">
        <v>15</v>
      </c>
      <c r="J222" s="161">
        <f>10273-273.1</f>
        <v>9999.9</v>
      </c>
      <c r="K222" s="161">
        <v>10180.9</v>
      </c>
      <c r="L222" s="161">
        <v>11438.3</v>
      </c>
      <c r="M222" s="36">
        <v>13019.2</v>
      </c>
      <c r="N222" s="36">
        <v>12595.4</v>
      </c>
      <c r="O222" s="36">
        <v>12595.4</v>
      </c>
      <c r="P222" s="161">
        <f>J222+K222+L222+M222+N222+O222</f>
        <v>69829.1</v>
      </c>
      <c r="Q222" s="160">
        <v>2021</v>
      </c>
      <c r="R222" s="24"/>
      <c r="S222" s="24"/>
      <c r="T222" s="24"/>
      <c r="U222" s="23"/>
    </row>
    <row r="223" spans="1:21" s="3" customFormat="1" ht="12.75">
      <c r="A223" s="44" t="s">
        <v>14</v>
      </c>
      <c r="B223" s="45">
        <v>1</v>
      </c>
      <c r="C223" s="45">
        <v>1</v>
      </c>
      <c r="D223" s="45">
        <v>9</v>
      </c>
      <c r="E223" s="45">
        <v>0</v>
      </c>
      <c r="F223" s="45">
        <v>2</v>
      </c>
      <c r="G223" s="45">
        <v>3</v>
      </c>
      <c r="H223" s="66" t="s">
        <v>343</v>
      </c>
      <c r="I223" s="45" t="s">
        <v>15</v>
      </c>
      <c r="J223" s="161">
        <v>0</v>
      </c>
      <c r="K223" s="161">
        <f>374.9+0.05</f>
        <v>375</v>
      </c>
      <c r="L223" s="161">
        <v>1492.7</v>
      </c>
      <c r="M223" s="36">
        <v>0</v>
      </c>
      <c r="N223" s="36">
        <v>0</v>
      </c>
      <c r="O223" s="36">
        <v>0</v>
      </c>
      <c r="P223" s="161">
        <f>J223+K223+L223+M223+N223+O223</f>
        <v>1867.7</v>
      </c>
      <c r="Q223" s="160">
        <v>2018</v>
      </c>
      <c r="R223" s="24"/>
      <c r="S223" s="24"/>
      <c r="T223" s="24"/>
      <c r="U223" s="23"/>
    </row>
    <row r="224" spans="1:18" ht="58.5" customHeight="1">
      <c r="A224" s="44" t="s">
        <v>14</v>
      </c>
      <c r="B224" s="45">
        <v>1</v>
      </c>
      <c r="C224" s="45">
        <v>1</v>
      </c>
      <c r="D224" s="45">
        <v>9</v>
      </c>
      <c r="E224" s="45">
        <v>0</v>
      </c>
      <c r="F224" s="45">
        <v>2</v>
      </c>
      <c r="G224" s="47"/>
      <c r="H224" s="46" t="s">
        <v>216</v>
      </c>
      <c r="I224" s="47" t="s">
        <v>43</v>
      </c>
      <c r="J224" s="170">
        <v>1086</v>
      </c>
      <c r="K224" s="170">
        <v>0</v>
      </c>
      <c r="L224" s="170">
        <v>0</v>
      </c>
      <c r="M224" s="33">
        <v>0</v>
      </c>
      <c r="N224" s="33">
        <v>0</v>
      </c>
      <c r="O224" s="33">
        <v>0</v>
      </c>
      <c r="P224" s="170">
        <v>1086</v>
      </c>
      <c r="Q224" s="164">
        <v>2016</v>
      </c>
      <c r="R224" s="24"/>
    </row>
    <row r="225" spans="1:18" ht="84.75" customHeight="1">
      <c r="A225" s="44" t="s">
        <v>14</v>
      </c>
      <c r="B225" s="45">
        <v>1</v>
      </c>
      <c r="C225" s="45">
        <v>1</v>
      </c>
      <c r="D225" s="45">
        <v>9</v>
      </c>
      <c r="E225" s="45">
        <v>0</v>
      </c>
      <c r="F225" s="45">
        <v>2</v>
      </c>
      <c r="G225" s="47"/>
      <c r="H225" s="46" t="s">
        <v>177</v>
      </c>
      <c r="I225" s="47" t="s">
        <v>344</v>
      </c>
      <c r="J225" s="170">
        <v>11795</v>
      </c>
      <c r="K225" s="170">
        <v>8400</v>
      </c>
      <c r="L225" s="170">
        <v>8400</v>
      </c>
      <c r="M225" s="33">
        <v>8400</v>
      </c>
      <c r="N225" s="33">
        <v>8400</v>
      </c>
      <c r="O225" s="33">
        <v>8400</v>
      </c>
      <c r="P225" s="170">
        <f>SUM(J225:O225)/6</f>
        <v>8966</v>
      </c>
      <c r="Q225" s="164">
        <v>2021</v>
      </c>
      <c r="R225" s="24"/>
    </row>
    <row r="226" spans="1:18" ht="45.75" customHeight="1">
      <c r="A226" s="45" t="s">
        <v>14</v>
      </c>
      <c r="B226" s="45">
        <v>1</v>
      </c>
      <c r="C226" s="45">
        <v>1</v>
      </c>
      <c r="D226" s="45">
        <v>9</v>
      </c>
      <c r="E226" s="45">
        <v>0</v>
      </c>
      <c r="F226" s="45">
        <v>2</v>
      </c>
      <c r="G226" s="86"/>
      <c r="H226" s="87" t="s">
        <v>341</v>
      </c>
      <c r="I226" s="86" t="s">
        <v>342</v>
      </c>
      <c r="J226" s="167">
        <v>0</v>
      </c>
      <c r="K226" s="167">
        <v>36066</v>
      </c>
      <c r="L226" s="167">
        <v>42098.7</v>
      </c>
      <c r="M226" s="39">
        <v>45406</v>
      </c>
      <c r="N226" s="39">
        <v>45406</v>
      </c>
      <c r="O226" s="39">
        <v>45406</v>
      </c>
      <c r="P226" s="167">
        <f>SUM(J226:O226)/5</f>
        <v>42876.5</v>
      </c>
      <c r="Q226" s="164">
        <v>2018</v>
      </c>
      <c r="R226" s="24"/>
    </row>
    <row r="227" spans="1:18" ht="63.75">
      <c r="A227" s="44" t="s">
        <v>14</v>
      </c>
      <c r="B227" s="45">
        <v>1</v>
      </c>
      <c r="C227" s="45">
        <v>1</v>
      </c>
      <c r="D227" s="45">
        <v>9</v>
      </c>
      <c r="E227" s="45">
        <v>0</v>
      </c>
      <c r="F227" s="45">
        <v>2</v>
      </c>
      <c r="G227" s="47"/>
      <c r="H227" s="46" t="s">
        <v>281</v>
      </c>
      <c r="I227" s="47" t="s">
        <v>43</v>
      </c>
      <c r="J227" s="170">
        <v>0</v>
      </c>
      <c r="K227" s="170">
        <v>200</v>
      </c>
      <c r="L227" s="170">
        <v>200</v>
      </c>
      <c r="M227" s="33">
        <v>200</v>
      </c>
      <c r="N227" s="33">
        <v>200</v>
      </c>
      <c r="O227" s="33">
        <v>200</v>
      </c>
      <c r="P227" s="170">
        <f>SUM(J227:O227)</f>
        <v>1000</v>
      </c>
      <c r="Q227" s="164">
        <v>2021</v>
      </c>
      <c r="R227" s="24"/>
    </row>
    <row r="228" spans="1:18" ht="63.75">
      <c r="A228" s="44" t="s">
        <v>14</v>
      </c>
      <c r="B228" s="45">
        <v>1</v>
      </c>
      <c r="C228" s="45">
        <v>1</v>
      </c>
      <c r="D228" s="45">
        <v>9</v>
      </c>
      <c r="E228" s="45">
        <v>0</v>
      </c>
      <c r="F228" s="45">
        <v>2</v>
      </c>
      <c r="G228" s="47"/>
      <c r="H228" s="46" t="s">
        <v>264</v>
      </c>
      <c r="I228" s="47" t="s">
        <v>43</v>
      </c>
      <c r="J228" s="170">
        <v>0</v>
      </c>
      <c r="K228" s="170">
        <v>0</v>
      </c>
      <c r="L228" s="170">
        <v>7</v>
      </c>
      <c r="M228" s="33">
        <v>7</v>
      </c>
      <c r="N228" s="33">
        <v>7</v>
      </c>
      <c r="O228" s="33">
        <v>7</v>
      </c>
      <c r="P228" s="170">
        <f>SUM(J228:O228)</f>
        <v>28</v>
      </c>
      <c r="Q228" s="164">
        <v>2020</v>
      </c>
      <c r="R228" s="24"/>
    </row>
    <row r="229" spans="1:20" ht="42" customHeight="1">
      <c r="A229" s="62" t="s">
        <v>14</v>
      </c>
      <c r="B229" s="63">
        <v>1</v>
      </c>
      <c r="C229" s="63">
        <v>2</v>
      </c>
      <c r="D229" s="63">
        <v>0</v>
      </c>
      <c r="E229" s="63">
        <v>0</v>
      </c>
      <c r="F229" s="63">
        <v>0</v>
      </c>
      <c r="G229" s="63"/>
      <c r="H229" s="64" t="s">
        <v>260</v>
      </c>
      <c r="I229" s="63" t="s">
        <v>15</v>
      </c>
      <c r="J229" s="65">
        <f>J230+J231+J232</f>
        <v>31048.7</v>
      </c>
      <c r="K229" s="65">
        <f>K230+K231</f>
        <v>84146.3</v>
      </c>
      <c r="L229" s="65">
        <f>L230+L231</f>
        <v>158635.7</v>
      </c>
      <c r="M229" s="151">
        <v>211122.2</v>
      </c>
      <c r="N229" s="151">
        <v>79002.8</v>
      </c>
      <c r="O229" s="151">
        <v>133408.8</v>
      </c>
      <c r="P229" s="65">
        <f aca="true" t="shared" si="6" ref="P229:P235">J229+K229+L229+M229+N229+O229</f>
        <v>697364.5</v>
      </c>
      <c r="Q229" s="63">
        <v>2021</v>
      </c>
      <c r="R229" s="24"/>
      <c r="S229" s="24"/>
      <c r="T229" s="24"/>
    </row>
    <row r="230" spans="1:21" s="3" customFormat="1" ht="12.75">
      <c r="A230" s="44" t="s">
        <v>14</v>
      </c>
      <c r="B230" s="45">
        <v>1</v>
      </c>
      <c r="C230" s="45">
        <v>2</v>
      </c>
      <c r="D230" s="45">
        <v>0</v>
      </c>
      <c r="E230" s="45">
        <v>0</v>
      </c>
      <c r="F230" s="45">
        <v>0</v>
      </c>
      <c r="G230" s="45">
        <v>3</v>
      </c>
      <c r="H230" s="66" t="s">
        <v>16</v>
      </c>
      <c r="I230" s="45" t="s">
        <v>15</v>
      </c>
      <c r="J230" s="161">
        <f>J234+J252+J267</f>
        <v>23599</v>
      </c>
      <c r="K230" s="161">
        <f>K234+K252+K267</f>
        <v>82096.2</v>
      </c>
      <c r="L230" s="161">
        <f>L234+L252+L267</f>
        <v>155984.5</v>
      </c>
      <c r="M230" s="36">
        <v>203609.7</v>
      </c>
      <c r="N230" s="36">
        <v>79002.8</v>
      </c>
      <c r="O230" s="36">
        <v>133408.8</v>
      </c>
      <c r="P230" s="161">
        <f t="shared" si="6"/>
        <v>677701</v>
      </c>
      <c r="Q230" s="160">
        <v>2021</v>
      </c>
      <c r="R230" s="24"/>
      <c r="S230" s="24"/>
      <c r="T230" s="24"/>
      <c r="U230" s="23"/>
    </row>
    <row r="231" spans="1:21" s="3" customFormat="1" ht="12.75">
      <c r="A231" s="44" t="s">
        <v>14</v>
      </c>
      <c r="B231" s="45">
        <v>1</v>
      </c>
      <c r="C231" s="45">
        <v>2</v>
      </c>
      <c r="D231" s="45">
        <v>0</v>
      </c>
      <c r="E231" s="45">
        <v>0</v>
      </c>
      <c r="F231" s="45">
        <v>0</v>
      </c>
      <c r="G231" s="45">
        <v>2</v>
      </c>
      <c r="H231" s="66" t="s">
        <v>17</v>
      </c>
      <c r="I231" s="45" t="s">
        <v>15</v>
      </c>
      <c r="J231" s="161">
        <f>J235+J268</f>
        <v>5966.4</v>
      </c>
      <c r="K231" s="161">
        <f>K235+K268</f>
        <v>2050.1</v>
      </c>
      <c r="L231" s="161">
        <f>L235+L268</f>
        <v>2651.2</v>
      </c>
      <c r="M231" s="36">
        <v>7512.5</v>
      </c>
      <c r="N231" s="36">
        <v>0</v>
      </c>
      <c r="O231" s="36">
        <v>0</v>
      </c>
      <c r="P231" s="161">
        <f t="shared" si="6"/>
        <v>18180.2</v>
      </c>
      <c r="Q231" s="51">
        <v>2019</v>
      </c>
      <c r="R231" s="24"/>
      <c r="S231" s="24"/>
      <c r="T231" s="24"/>
      <c r="U231" s="23"/>
    </row>
    <row r="232" spans="1:21" s="3" customFormat="1" ht="12.75">
      <c r="A232" s="44" t="s">
        <v>14</v>
      </c>
      <c r="B232" s="45">
        <v>1</v>
      </c>
      <c r="C232" s="45">
        <v>2</v>
      </c>
      <c r="D232" s="45">
        <v>0</v>
      </c>
      <c r="E232" s="45">
        <v>0</v>
      </c>
      <c r="F232" s="45">
        <v>0</v>
      </c>
      <c r="G232" s="45">
        <v>1</v>
      </c>
      <c r="H232" s="66" t="s">
        <v>18</v>
      </c>
      <c r="I232" s="45" t="s">
        <v>15</v>
      </c>
      <c r="J232" s="161">
        <f>J269</f>
        <v>1483.3</v>
      </c>
      <c r="K232" s="161">
        <v>0</v>
      </c>
      <c r="L232" s="161">
        <v>0</v>
      </c>
      <c r="M232" s="36">
        <v>0</v>
      </c>
      <c r="N232" s="36">
        <v>0</v>
      </c>
      <c r="O232" s="36">
        <v>0</v>
      </c>
      <c r="P232" s="161">
        <f t="shared" si="6"/>
        <v>1483.3</v>
      </c>
      <c r="Q232" s="160">
        <v>2016</v>
      </c>
      <c r="R232" s="24"/>
      <c r="S232" s="24"/>
      <c r="T232" s="24"/>
      <c r="U232" s="23"/>
    </row>
    <row r="233" spans="1:21" s="3" customFormat="1" ht="38.25">
      <c r="A233" s="85" t="s">
        <v>14</v>
      </c>
      <c r="B233" s="70">
        <v>1</v>
      </c>
      <c r="C233" s="70">
        <v>2</v>
      </c>
      <c r="D233" s="70">
        <v>1</v>
      </c>
      <c r="E233" s="70">
        <v>0</v>
      </c>
      <c r="F233" s="70">
        <v>0</v>
      </c>
      <c r="G233" s="70"/>
      <c r="H233" s="71" t="s">
        <v>176</v>
      </c>
      <c r="I233" s="70" t="s">
        <v>15</v>
      </c>
      <c r="J233" s="48">
        <f>J234+J235</f>
        <v>0</v>
      </c>
      <c r="K233" s="48">
        <f>K234+K235</f>
        <v>490</v>
      </c>
      <c r="L233" s="48">
        <f>L234+L235</f>
        <v>14301</v>
      </c>
      <c r="M233" s="48">
        <v>13559.8</v>
      </c>
      <c r="N233" s="48">
        <v>8100</v>
      </c>
      <c r="O233" s="48">
        <v>10352</v>
      </c>
      <c r="P233" s="48">
        <f t="shared" si="6"/>
        <v>46802.8</v>
      </c>
      <c r="Q233" s="70">
        <v>2021</v>
      </c>
      <c r="R233" s="24"/>
      <c r="S233" s="24"/>
      <c r="T233" s="24"/>
      <c r="U233" s="23"/>
    </row>
    <row r="234" spans="1:21" s="3" customFormat="1" ht="12.75">
      <c r="A234" s="44" t="s">
        <v>14</v>
      </c>
      <c r="B234" s="45">
        <v>1</v>
      </c>
      <c r="C234" s="45">
        <v>2</v>
      </c>
      <c r="D234" s="45">
        <v>1</v>
      </c>
      <c r="E234" s="45">
        <v>0</v>
      </c>
      <c r="F234" s="45">
        <v>0</v>
      </c>
      <c r="G234" s="45">
        <v>3</v>
      </c>
      <c r="H234" s="66" t="s">
        <v>16</v>
      </c>
      <c r="I234" s="45" t="s">
        <v>15</v>
      </c>
      <c r="J234" s="94">
        <f>J241+J246</f>
        <v>0</v>
      </c>
      <c r="K234" s="94">
        <f>K241+K246</f>
        <v>490</v>
      </c>
      <c r="L234" s="94">
        <f>L241+L246</f>
        <v>13801</v>
      </c>
      <c r="M234" s="176">
        <v>13559.8</v>
      </c>
      <c r="N234" s="176">
        <v>8100</v>
      </c>
      <c r="O234" s="176">
        <v>10352</v>
      </c>
      <c r="P234" s="94">
        <f t="shared" si="6"/>
        <v>46302.8</v>
      </c>
      <c r="Q234" s="45">
        <v>2021</v>
      </c>
      <c r="R234" s="24"/>
      <c r="S234" s="24"/>
      <c r="T234" s="24"/>
      <c r="U234" s="23"/>
    </row>
    <row r="235" spans="1:21" s="3" customFormat="1" ht="12.75">
      <c r="A235" s="44" t="s">
        <v>14</v>
      </c>
      <c r="B235" s="45">
        <v>1</v>
      </c>
      <c r="C235" s="45">
        <v>2</v>
      </c>
      <c r="D235" s="45">
        <v>1</v>
      </c>
      <c r="E235" s="45">
        <v>0</v>
      </c>
      <c r="F235" s="45">
        <v>0</v>
      </c>
      <c r="G235" s="45">
        <v>2</v>
      </c>
      <c r="H235" s="66" t="s">
        <v>17</v>
      </c>
      <c r="I235" s="45" t="s">
        <v>15</v>
      </c>
      <c r="J235" s="94">
        <f>J242</f>
        <v>0</v>
      </c>
      <c r="K235" s="94">
        <f>K242</f>
        <v>0</v>
      </c>
      <c r="L235" s="94">
        <f>L242</f>
        <v>500</v>
      </c>
      <c r="M235" s="176">
        <v>0</v>
      </c>
      <c r="N235" s="176">
        <v>0</v>
      </c>
      <c r="O235" s="176">
        <v>0</v>
      </c>
      <c r="P235" s="94">
        <f t="shared" si="6"/>
        <v>500</v>
      </c>
      <c r="Q235" s="45">
        <v>2018</v>
      </c>
      <c r="R235" s="24"/>
      <c r="S235" s="24"/>
      <c r="T235" s="24"/>
      <c r="U235" s="23"/>
    </row>
    <row r="236" spans="1:18" ht="51">
      <c r="A236" s="44" t="s">
        <v>14</v>
      </c>
      <c r="B236" s="45">
        <v>1</v>
      </c>
      <c r="C236" s="45">
        <v>2</v>
      </c>
      <c r="D236" s="45">
        <v>1</v>
      </c>
      <c r="E236" s="45">
        <v>0</v>
      </c>
      <c r="F236" s="45">
        <v>0</v>
      </c>
      <c r="G236" s="47"/>
      <c r="H236" s="46" t="s">
        <v>232</v>
      </c>
      <c r="I236" s="47" t="s">
        <v>20</v>
      </c>
      <c r="J236" s="95">
        <v>26.5</v>
      </c>
      <c r="K236" s="95">
        <v>31.3</v>
      </c>
      <c r="L236" s="95">
        <v>43.3</v>
      </c>
      <c r="M236" s="35">
        <v>53</v>
      </c>
      <c r="N236" s="35">
        <v>57.6</v>
      </c>
      <c r="O236" s="35">
        <v>60.6</v>
      </c>
      <c r="P236" s="95">
        <v>53.7</v>
      </c>
      <c r="Q236" s="47">
        <v>2021</v>
      </c>
      <c r="R236" s="24"/>
    </row>
    <row r="237" spans="1:18" ht="38.25">
      <c r="A237" s="44" t="s">
        <v>14</v>
      </c>
      <c r="B237" s="45">
        <v>1</v>
      </c>
      <c r="C237" s="45">
        <v>2</v>
      </c>
      <c r="D237" s="45">
        <v>1</v>
      </c>
      <c r="E237" s="45">
        <v>0</v>
      </c>
      <c r="F237" s="45">
        <v>0</v>
      </c>
      <c r="G237" s="47"/>
      <c r="H237" s="46" t="s">
        <v>86</v>
      </c>
      <c r="I237" s="47" t="s">
        <v>20</v>
      </c>
      <c r="J237" s="72">
        <v>65</v>
      </c>
      <c r="K237" s="72">
        <v>64.5</v>
      </c>
      <c r="L237" s="95">
        <v>64</v>
      </c>
      <c r="M237" s="37">
        <v>63.5</v>
      </c>
      <c r="N237" s="37">
        <v>63</v>
      </c>
      <c r="O237" s="37">
        <v>62.5</v>
      </c>
      <c r="P237" s="95">
        <v>62.5</v>
      </c>
      <c r="Q237" s="47">
        <v>2021</v>
      </c>
      <c r="R237" s="24"/>
    </row>
    <row r="238" spans="1:18" ht="58.5" customHeight="1">
      <c r="A238" s="73" t="s">
        <v>14</v>
      </c>
      <c r="B238" s="74">
        <v>1</v>
      </c>
      <c r="C238" s="74">
        <v>2</v>
      </c>
      <c r="D238" s="74">
        <v>1</v>
      </c>
      <c r="E238" s="74">
        <v>0</v>
      </c>
      <c r="F238" s="74">
        <v>1</v>
      </c>
      <c r="G238" s="75"/>
      <c r="H238" s="76" t="s">
        <v>356</v>
      </c>
      <c r="I238" s="75" t="s">
        <v>39</v>
      </c>
      <c r="J238" s="77" t="s">
        <v>95</v>
      </c>
      <c r="K238" s="77" t="s">
        <v>40</v>
      </c>
      <c r="L238" s="77" t="s">
        <v>40</v>
      </c>
      <c r="M238" s="152" t="s">
        <v>40</v>
      </c>
      <c r="N238" s="152" t="s">
        <v>40</v>
      </c>
      <c r="O238" s="152" t="s">
        <v>40</v>
      </c>
      <c r="P238" s="77" t="s">
        <v>40</v>
      </c>
      <c r="Q238" s="75">
        <v>2021</v>
      </c>
      <c r="R238" s="24"/>
    </row>
    <row r="239" spans="1:18" ht="63.75">
      <c r="A239" s="44" t="s">
        <v>14</v>
      </c>
      <c r="B239" s="45">
        <v>1</v>
      </c>
      <c r="C239" s="45">
        <v>2</v>
      </c>
      <c r="D239" s="45">
        <v>1</v>
      </c>
      <c r="E239" s="45">
        <v>0</v>
      </c>
      <c r="F239" s="45">
        <v>1</v>
      </c>
      <c r="G239" s="47"/>
      <c r="H239" s="46" t="s">
        <v>220</v>
      </c>
      <c r="I239" s="47" t="s">
        <v>54</v>
      </c>
      <c r="J239" s="96">
        <v>0</v>
      </c>
      <c r="K239" s="96">
        <v>1</v>
      </c>
      <c r="L239" s="96">
        <v>1</v>
      </c>
      <c r="M239" s="177">
        <v>1</v>
      </c>
      <c r="N239" s="177">
        <v>1</v>
      </c>
      <c r="O239" s="177">
        <v>1</v>
      </c>
      <c r="P239" s="96">
        <f>SUM(J239:O239)</f>
        <v>5</v>
      </c>
      <c r="Q239" s="47">
        <v>2021</v>
      </c>
      <c r="R239" s="24"/>
    </row>
    <row r="240" spans="1:21" s="3" customFormat="1" ht="48" customHeight="1">
      <c r="A240" s="73" t="s">
        <v>14</v>
      </c>
      <c r="B240" s="74">
        <v>1</v>
      </c>
      <c r="C240" s="74">
        <v>2</v>
      </c>
      <c r="D240" s="74">
        <v>1</v>
      </c>
      <c r="E240" s="74">
        <v>0</v>
      </c>
      <c r="F240" s="74">
        <v>2</v>
      </c>
      <c r="G240" s="74"/>
      <c r="H240" s="78" t="s">
        <v>390</v>
      </c>
      <c r="I240" s="74" t="s">
        <v>15</v>
      </c>
      <c r="J240" s="79">
        <f>J241+J242</f>
        <v>0</v>
      </c>
      <c r="K240" s="79">
        <f>K241+K242</f>
        <v>0</v>
      </c>
      <c r="L240" s="79">
        <f>L241+L242</f>
        <v>5642.1</v>
      </c>
      <c r="M240" s="153">
        <v>10144.2</v>
      </c>
      <c r="N240" s="153">
        <v>7500</v>
      </c>
      <c r="O240" s="153">
        <v>7500</v>
      </c>
      <c r="P240" s="79">
        <f>J240+K240+L240+M240+N240+O240</f>
        <v>30786.3</v>
      </c>
      <c r="Q240" s="74">
        <v>2021</v>
      </c>
      <c r="R240" s="24"/>
      <c r="S240" s="24"/>
      <c r="T240" s="24"/>
      <c r="U240" s="23"/>
    </row>
    <row r="241" spans="1:21" s="3" customFormat="1" ht="12.75">
      <c r="A241" s="44" t="s">
        <v>14</v>
      </c>
      <c r="B241" s="45">
        <v>1</v>
      </c>
      <c r="C241" s="45">
        <v>2</v>
      </c>
      <c r="D241" s="45">
        <v>1</v>
      </c>
      <c r="E241" s="45">
        <v>0</v>
      </c>
      <c r="F241" s="45">
        <v>2</v>
      </c>
      <c r="G241" s="45">
        <v>3</v>
      </c>
      <c r="H241" s="66" t="s">
        <v>16</v>
      </c>
      <c r="I241" s="45" t="s">
        <v>15</v>
      </c>
      <c r="J241" s="94">
        <v>0</v>
      </c>
      <c r="K241" s="94">
        <v>0</v>
      </c>
      <c r="L241" s="94">
        <v>5142.1</v>
      </c>
      <c r="M241" s="176">
        <v>10144.2</v>
      </c>
      <c r="N241" s="176">
        <v>7500</v>
      </c>
      <c r="O241" s="176">
        <v>7500</v>
      </c>
      <c r="P241" s="94">
        <f>J241+K241+L241+M241+N241+O241</f>
        <v>30286.3</v>
      </c>
      <c r="Q241" s="45">
        <v>2021</v>
      </c>
      <c r="R241" s="24"/>
      <c r="S241" s="24"/>
      <c r="T241" s="24"/>
      <c r="U241" s="23"/>
    </row>
    <row r="242" spans="1:21" s="3" customFormat="1" ht="12.75">
      <c r="A242" s="44" t="s">
        <v>14</v>
      </c>
      <c r="B242" s="45">
        <v>1</v>
      </c>
      <c r="C242" s="45">
        <v>2</v>
      </c>
      <c r="D242" s="45">
        <v>1</v>
      </c>
      <c r="E242" s="45">
        <v>0</v>
      </c>
      <c r="F242" s="45">
        <v>2</v>
      </c>
      <c r="G242" s="45">
        <v>2</v>
      </c>
      <c r="H242" s="66" t="s">
        <v>17</v>
      </c>
      <c r="I242" s="45" t="s">
        <v>15</v>
      </c>
      <c r="J242" s="94">
        <v>0</v>
      </c>
      <c r="K242" s="94">
        <v>0</v>
      </c>
      <c r="L242" s="94">
        <v>500</v>
      </c>
      <c r="M242" s="176">
        <v>0</v>
      </c>
      <c r="N242" s="176">
        <v>0</v>
      </c>
      <c r="O242" s="176">
        <v>0</v>
      </c>
      <c r="P242" s="94">
        <f>J242+K242+L242+M242+N242+O242</f>
        <v>500</v>
      </c>
      <c r="Q242" s="45">
        <v>2018</v>
      </c>
      <c r="R242" s="24"/>
      <c r="S242" s="24"/>
      <c r="T242" s="24"/>
      <c r="U242" s="23"/>
    </row>
    <row r="243" spans="1:18" ht="36" customHeight="1">
      <c r="A243" s="44" t="s">
        <v>14</v>
      </c>
      <c r="B243" s="45">
        <v>1</v>
      </c>
      <c r="C243" s="45">
        <v>2</v>
      </c>
      <c r="D243" s="45">
        <v>1</v>
      </c>
      <c r="E243" s="45">
        <v>0</v>
      </c>
      <c r="F243" s="45">
        <v>2</v>
      </c>
      <c r="G243" s="47"/>
      <c r="H243" s="49" t="s">
        <v>87</v>
      </c>
      <c r="I243" s="47" t="s">
        <v>54</v>
      </c>
      <c r="J243" s="88">
        <v>0</v>
      </c>
      <c r="K243" s="88">
        <v>0</v>
      </c>
      <c r="L243" s="88">
        <v>1</v>
      </c>
      <c r="M243" s="93">
        <v>1</v>
      </c>
      <c r="N243" s="93">
        <v>1</v>
      </c>
      <c r="O243" s="93">
        <v>1</v>
      </c>
      <c r="P243" s="88">
        <f>SUM(J243:O243)</f>
        <v>4</v>
      </c>
      <c r="Q243" s="47">
        <v>2021</v>
      </c>
      <c r="R243" s="24"/>
    </row>
    <row r="244" spans="1:18" ht="33.75" customHeight="1">
      <c r="A244" s="44" t="s">
        <v>14</v>
      </c>
      <c r="B244" s="45">
        <v>1</v>
      </c>
      <c r="C244" s="45">
        <v>2</v>
      </c>
      <c r="D244" s="45">
        <v>1</v>
      </c>
      <c r="E244" s="45">
        <v>0</v>
      </c>
      <c r="F244" s="45">
        <v>2</v>
      </c>
      <c r="G244" s="47"/>
      <c r="H244" s="49" t="s">
        <v>88</v>
      </c>
      <c r="I244" s="47" t="s">
        <v>89</v>
      </c>
      <c r="J244" s="95">
        <v>0</v>
      </c>
      <c r="K244" s="95">
        <v>0</v>
      </c>
      <c r="L244" s="95">
        <v>1191.1</v>
      </c>
      <c r="M244" s="40">
        <v>1640</v>
      </c>
      <c r="N244" s="40">
        <v>1640</v>
      </c>
      <c r="O244" s="40">
        <v>1640</v>
      </c>
      <c r="P244" s="72">
        <f>SUM(J244:O244)</f>
        <v>6111.1</v>
      </c>
      <c r="Q244" s="47">
        <v>2021</v>
      </c>
      <c r="R244" s="24"/>
    </row>
    <row r="245" spans="1:21" s="3" customFormat="1" ht="55.5" customHeight="1">
      <c r="A245" s="73" t="s">
        <v>14</v>
      </c>
      <c r="B245" s="74">
        <v>1</v>
      </c>
      <c r="C245" s="74">
        <v>2</v>
      </c>
      <c r="D245" s="74">
        <v>1</v>
      </c>
      <c r="E245" s="74">
        <v>0</v>
      </c>
      <c r="F245" s="74">
        <v>3</v>
      </c>
      <c r="G245" s="74"/>
      <c r="H245" s="78" t="s">
        <v>391</v>
      </c>
      <c r="I245" s="74" t="s">
        <v>15</v>
      </c>
      <c r="J245" s="79">
        <f>J246</f>
        <v>0</v>
      </c>
      <c r="K245" s="79">
        <f>K246</f>
        <v>490</v>
      </c>
      <c r="L245" s="79">
        <f>L246</f>
        <v>8658.9</v>
      </c>
      <c r="M245" s="153">
        <v>3415.6</v>
      </c>
      <c r="N245" s="153">
        <v>600</v>
      </c>
      <c r="O245" s="153">
        <v>2852</v>
      </c>
      <c r="P245" s="79">
        <f>J245+K245+L245+M245+N245+O245</f>
        <v>16016.5</v>
      </c>
      <c r="Q245" s="74">
        <v>2021</v>
      </c>
      <c r="R245" s="24"/>
      <c r="S245" s="24"/>
      <c r="T245" s="24"/>
      <c r="U245" s="23"/>
    </row>
    <row r="246" spans="1:21" s="3" customFormat="1" ht="12.75">
      <c r="A246" s="44" t="s">
        <v>14</v>
      </c>
      <c r="B246" s="45">
        <v>1</v>
      </c>
      <c r="C246" s="45">
        <v>2</v>
      </c>
      <c r="D246" s="45">
        <v>1</v>
      </c>
      <c r="E246" s="45">
        <v>0</v>
      </c>
      <c r="F246" s="45">
        <v>3</v>
      </c>
      <c r="G246" s="45">
        <v>3</v>
      </c>
      <c r="H246" s="66" t="s">
        <v>16</v>
      </c>
      <c r="I246" s="45" t="s">
        <v>15</v>
      </c>
      <c r="J246" s="94">
        <v>0</v>
      </c>
      <c r="K246" s="94">
        <v>490</v>
      </c>
      <c r="L246" s="94">
        <v>8658.9</v>
      </c>
      <c r="M246" s="176">
        <v>3415.6</v>
      </c>
      <c r="N246" s="176">
        <v>600</v>
      </c>
      <c r="O246" s="176">
        <v>2852</v>
      </c>
      <c r="P246" s="94">
        <f>J246+K246+L246+M246+N246+O246</f>
        <v>16016.5</v>
      </c>
      <c r="Q246" s="45">
        <v>2021</v>
      </c>
      <c r="R246" s="24"/>
      <c r="S246" s="24"/>
      <c r="T246" s="24"/>
      <c r="U246" s="23"/>
    </row>
    <row r="247" spans="1:18" ht="25.5">
      <c r="A247" s="44" t="s">
        <v>14</v>
      </c>
      <c r="B247" s="45">
        <v>1</v>
      </c>
      <c r="C247" s="45">
        <v>2</v>
      </c>
      <c r="D247" s="45">
        <v>1</v>
      </c>
      <c r="E247" s="45">
        <v>0</v>
      </c>
      <c r="F247" s="45">
        <v>3</v>
      </c>
      <c r="G247" s="47"/>
      <c r="H247" s="49" t="s">
        <v>90</v>
      </c>
      <c r="I247" s="47" t="s">
        <v>54</v>
      </c>
      <c r="J247" s="88">
        <v>0</v>
      </c>
      <c r="K247" s="88">
        <v>2</v>
      </c>
      <c r="L247" s="88">
        <f>1+38</f>
        <v>39</v>
      </c>
      <c r="M247" s="93">
        <v>15</v>
      </c>
      <c r="N247" s="93">
        <v>1</v>
      </c>
      <c r="O247" s="93">
        <v>13</v>
      </c>
      <c r="P247" s="88">
        <f>SUM(J247:O247)</f>
        <v>70</v>
      </c>
      <c r="Q247" s="47">
        <v>2021</v>
      </c>
      <c r="R247" s="24"/>
    </row>
    <row r="248" spans="1:18" ht="25.5">
      <c r="A248" s="44" t="s">
        <v>14</v>
      </c>
      <c r="B248" s="45">
        <v>1</v>
      </c>
      <c r="C248" s="45">
        <v>2</v>
      </c>
      <c r="D248" s="45">
        <v>1</v>
      </c>
      <c r="E248" s="45">
        <v>0</v>
      </c>
      <c r="F248" s="45">
        <v>3</v>
      </c>
      <c r="G248" s="47"/>
      <c r="H248" s="49" t="s">
        <v>91</v>
      </c>
      <c r="I248" s="47" t="s">
        <v>89</v>
      </c>
      <c r="J248" s="95">
        <v>0</v>
      </c>
      <c r="K248" s="95">
        <f>22.5*2</f>
        <v>45</v>
      </c>
      <c r="L248" s="95">
        <f>22.5*39</f>
        <v>877.5</v>
      </c>
      <c r="M248" s="91">
        <v>338.1</v>
      </c>
      <c r="N248" s="91">
        <v>22.5</v>
      </c>
      <c r="O248" s="91">
        <v>293</v>
      </c>
      <c r="P248" s="72">
        <f>SUM(J248:O248)</f>
        <v>1576.1</v>
      </c>
      <c r="Q248" s="47">
        <v>2021</v>
      </c>
      <c r="R248" s="24"/>
    </row>
    <row r="249" spans="1:18" ht="25.5">
      <c r="A249" s="44" t="s">
        <v>14</v>
      </c>
      <c r="B249" s="45">
        <v>1</v>
      </c>
      <c r="C249" s="45">
        <v>2</v>
      </c>
      <c r="D249" s="45">
        <v>1</v>
      </c>
      <c r="E249" s="45">
        <v>0</v>
      </c>
      <c r="F249" s="45">
        <v>3</v>
      </c>
      <c r="G249" s="47"/>
      <c r="H249" s="49" t="s">
        <v>350</v>
      </c>
      <c r="I249" s="47" t="s">
        <v>54</v>
      </c>
      <c r="J249" s="88">
        <v>0</v>
      </c>
      <c r="K249" s="88">
        <v>0</v>
      </c>
      <c r="L249" s="88">
        <v>0</v>
      </c>
      <c r="M249" s="93">
        <v>0</v>
      </c>
      <c r="N249" s="93">
        <v>1</v>
      </c>
      <c r="O249" s="93">
        <v>1</v>
      </c>
      <c r="P249" s="88">
        <f>SUM(J249:O249)</f>
        <v>2</v>
      </c>
      <c r="Q249" s="47">
        <v>2021</v>
      </c>
      <c r="R249" s="24"/>
    </row>
    <row r="250" spans="1:18" ht="39" customHeight="1">
      <c r="A250" s="44"/>
      <c r="B250" s="45"/>
      <c r="C250" s="45"/>
      <c r="D250" s="45"/>
      <c r="E250" s="45"/>
      <c r="F250" s="45"/>
      <c r="G250" s="47"/>
      <c r="H250" s="49" t="s">
        <v>160</v>
      </c>
      <c r="I250" s="47" t="s">
        <v>54</v>
      </c>
      <c r="J250" s="88">
        <v>0</v>
      </c>
      <c r="K250" s="88">
        <v>0</v>
      </c>
      <c r="L250" s="88">
        <v>2</v>
      </c>
      <c r="M250" s="93">
        <v>0</v>
      </c>
      <c r="N250" s="93">
        <v>0</v>
      </c>
      <c r="O250" s="93">
        <v>0</v>
      </c>
      <c r="P250" s="88">
        <f>SUM(J250:O250)</f>
        <v>2</v>
      </c>
      <c r="Q250" s="47">
        <v>2018</v>
      </c>
      <c r="R250" s="24"/>
    </row>
    <row r="251" spans="1:21" s="3" customFormat="1" ht="45" customHeight="1">
      <c r="A251" s="85" t="s">
        <v>14</v>
      </c>
      <c r="B251" s="70">
        <v>1</v>
      </c>
      <c r="C251" s="70">
        <v>2</v>
      </c>
      <c r="D251" s="70">
        <v>2</v>
      </c>
      <c r="E251" s="70">
        <v>0</v>
      </c>
      <c r="F251" s="70">
        <v>0</v>
      </c>
      <c r="G251" s="70"/>
      <c r="H251" s="71" t="s">
        <v>92</v>
      </c>
      <c r="I251" s="70" t="s">
        <v>15</v>
      </c>
      <c r="J251" s="48">
        <f>J252</f>
        <v>286.4</v>
      </c>
      <c r="K251" s="48">
        <f>K252</f>
        <v>7296.9</v>
      </c>
      <c r="L251" s="48">
        <f>L252</f>
        <v>5424.9</v>
      </c>
      <c r="M251" s="48">
        <v>77267.6</v>
      </c>
      <c r="N251" s="48">
        <v>170.5</v>
      </c>
      <c r="O251" s="48">
        <v>93232.8</v>
      </c>
      <c r="P251" s="48">
        <f>J251+K251+L251+M251+N251+O251</f>
        <v>183679.1</v>
      </c>
      <c r="Q251" s="70">
        <v>2021</v>
      </c>
      <c r="R251" s="24"/>
      <c r="S251" s="24"/>
      <c r="T251" s="24"/>
      <c r="U251" s="23"/>
    </row>
    <row r="252" spans="1:21" s="3" customFormat="1" ht="12.75">
      <c r="A252" s="44" t="s">
        <v>14</v>
      </c>
      <c r="B252" s="45">
        <v>1</v>
      </c>
      <c r="C252" s="45">
        <v>2</v>
      </c>
      <c r="D252" s="45">
        <v>2</v>
      </c>
      <c r="E252" s="45">
        <v>0</v>
      </c>
      <c r="F252" s="45">
        <v>0</v>
      </c>
      <c r="G252" s="45">
        <v>3</v>
      </c>
      <c r="H252" s="66" t="s">
        <v>16</v>
      </c>
      <c r="I252" s="45" t="s">
        <v>15</v>
      </c>
      <c r="J252" s="94">
        <f>J259+J263</f>
        <v>286.4</v>
      </c>
      <c r="K252" s="94">
        <f>K259+K263</f>
        <v>7296.9</v>
      </c>
      <c r="L252" s="94">
        <f>L259+L263</f>
        <v>5424.9</v>
      </c>
      <c r="M252" s="176">
        <v>77267.6</v>
      </c>
      <c r="N252" s="176">
        <v>170.5</v>
      </c>
      <c r="O252" s="176">
        <v>93232.8</v>
      </c>
      <c r="P252" s="94">
        <f>J252+K252+L252+M252+N252+O252</f>
        <v>183679.1</v>
      </c>
      <c r="Q252" s="45">
        <v>2021</v>
      </c>
      <c r="R252" s="24"/>
      <c r="S252" s="24"/>
      <c r="T252" s="24"/>
      <c r="U252" s="23"/>
    </row>
    <row r="253" spans="1:18" ht="38.25">
      <c r="A253" s="44" t="s">
        <v>14</v>
      </c>
      <c r="B253" s="45">
        <v>1</v>
      </c>
      <c r="C253" s="45">
        <v>2</v>
      </c>
      <c r="D253" s="45">
        <v>2</v>
      </c>
      <c r="E253" s="45">
        <v>0</v>
      </c>
      <c r="F253" s="45">
        <v>0</v>
      </c>
      <c r="G253" s="47"/>
      <c r="H253" s="46" t="s">
        <v>93</v>
      </c>
      <c r="I253" s="47" t="s">
        <v>20</v>
      </c>
      <c r="J253" s="72">
        <v>3.5</v>
      </c>
      <c r="K253" s="72">
        <v>3.5</v>
      </c>
      <c r="L253" s="95">
        <v>3.5</v>
      </c>
      <c r="M253" s="40">
        <v>2.8</v>
      </c>
      <c r="N253" s="40">
        <v>3.2</v>
      </c>
      <c r="O253" s="40">
        <v>9.3</v>
      </c>
      <c r="P253" s="95">
        <v>4.3</v>
      </c>
      <c r="Q253" s="47">
        <v>2021</v>
      </c>
      <c r="R253" s="24"/>
    </row>
    <row r="254" spans="1:18" ht="63.75">
      <c r="A254" s="44" t="s">
        <v>14</v>
      </c>
      <c r="B254" s="45">
        <v>1</v>
      </c>
      <c r="C254" s="45">
        <v>2</v>
      </c>
      <c r="D254" s="45">
        <v>2</v>
      </c>
      <c r="E254" s="45">
        <v>0</v>
      </c>
      <c r="F254" s="45">
        <v>0</v>
      </c>
      <c r="G254" s="97"/>
      <c r="H254" s="98" t="s">
        <v>94</v>
      </c>
      <c r="I254" s="97" t="s">
        <v>20</v>
      </c>
      <c r="J254" s="99">
        <v>2.9</v>
      </c>
      <c r="K254" s="99">
        <v>10.4</v>
      </c>
      <c r="L254" s="95">
        <v>7.5</v>
      </c>
      <c r="M254" s="100">
        <v>22.7</v>
      </c>
      <c r="N254" s="100">
        <v>24.2</v>
      </c>
      <c r="O254" s="100">
        <v>24.2</v>
      </c>
      <c r="P254" s="95">
        <v>3.5</v>
      </c>
      <c r="Q254" s="97">
        <v>2021</v>
      </c>
      <c r="R254" s="24"/>
    </row>
    <row r="255" spans="1:18" ht="99" customHeight="1">
      <c r="A255" s="73" t="s">
        <v>14</v>
      </c>
      <c r="B255" s="74">
        <v>1</v>
      </c>
      <c r="C255" s="74">
        <v>2</v>
      </c>
      <c r="D255" s="74">
        <v>2</v>
      </c>
      <c r="E255" s="74">
        <v>0</v>
      </c>
      <c r="F255" s="74">
        <v>1</v>
      </c>
      <c r="G255" s="75"/>
      <c r="H255" s="76" t="s">
        <v>221</v>
      </c>
      <c r="I255" s="75" t="s">
        <v>39</v>
      </c>
      <c r="J255" s="77" t="s">
        <v>40</v>
      </c>
      <c r="K255" s="77" t="s">
        <v>40</v>
      </c>
      <c r="L255" s="77" t="s">
        <v>40</v>
      </c>
      <c r="M255" s="152" t="s">
        <v>40</v>
      </c>
      <c r="N255" s="152" t="s">
        <v>40</v>
      </c>
      <c r="O255" s="152" t="s">
        <v>40</v>
      </c>
      <c r="P255" s="77" t="s">
        <v>40</v>
      </c>
      <c r="Q255" s="75">
        <v>2021</v>
      </c>
      <c r="R255" s="24"/>
    </row>
    <row r="256" spans="1:18" ht="63.75">
      <c r="A256" s="44" t="s">
        <v>14</v>
      </c>
      <c r="B256" s="45">
        <v>1</v>
      </c>
      <c r="C256" s="45">
        <v>2</v>
      </c>
      <c r="D256" s="45">
        <v>2</v>
      </c>
      <c r="E256" s="45">
        <v>0</v>
      </c>
      <c r="F256" s="45">
        <v>1</v>
      </c>
      <c r="G256" s="47"/>
      <c r="H256" s="49" t="s">
        <v>96</v>
      </c>
      <c r="I256" s="47" t="s">
        <v>54</v>
      </c>
      <c r="J256" s="88">
        <v>0</v>
      </c>
      <c r="K256" s="88">
        <v>1</v>
      </c>
      <c r="L256" s="88">
        <v>0</v>
      </c>
      <c r="M256" s="93">
        <v>0</v>
      </c>
      <c r="N256" s="93">
        <v>0</v>
      </c>
      <c r="O256" s="93">
        <v>1</v>
      </c>
      <c r="P256" s="96">
        <f>SUM(J256:O256)</f>
        <v>2</v>
      </c>
      <c r="Q256" s="47">
        <v>2021</v>
      </c>
      <c r="R256" s="24"/>
    </row>
    <row r="257" spans="1:18" ht="76.5">
      <c r="A257" s="44" t="s">
        <v>14</v>
      </c>
      <c r="B257" s="45">
        <v>1</v>
      </c>
      <c r="C257" s="45">
        <v>2</v>
      </c>
      <c r="D257" s="45">
        <v>2</v>
      </c>
      <c r="E257" s="45">
        <v>0</v>
      </c>
      <c r="F257" s="45">
        <v>1</v>
      </c>
      <c r="G257" s="97"/>
      <c r="H257" s="101" t="s">
        <v>210</v>
      </c>
      <c r="I257" s="97" t="s">
        <v>54</v>
      </c>
      <c r="J257" s="96">
        <v>1</v>
      </c>
      <c r="K257" s="96">
        <v>1</v>
      </c>
      <c r="L257" s="96">
        <v>1</v>
      </c>
      <c r="M257" s="177">
        <v>1</v>
      </c>
      <c r="N257" s="177">
        <v>1</v>
      </c>
      <c r="O257" s="177">
        <v>1</v>
      </c>
      <c r="P257" s="96">
        <f>SUM(J257:O257)</f>
        <v>6</v>
      </c>
      <c r="Q257" s="97">
        <v>2021</v>
      </c>
      <c r="R257" s="24"/>
    </row>
    <row r="258" spans="1:21" s="3" customFormat="1" ht="69.75" customHeight="1">
      <c r="A258" s="73" t="s">
        <v>14</v>
      </c>
      <c r="B258" s="74">
        <v>1</v>
      </c>
      <c r="C258" s="74">
        <v>2</v>
      </c>
      <c r="D258" s="74">
        <v>2</v>
      </c>
      <c r="E258" s="74">
        <v>0</v>
      </c>
      <c r="F258" s="74">
        <v>2</v>
      </c>
      <c r="G258" s="74"/>
      <c r="H258" s="78" t="s">
        <v>392</v>
      </c>
      <c r="I258" s="74" t="s">
        <v>15</v>
      </c>
      <c r="J258" s="79">
        <f>J259</f>
        <v>286.4</v>
      </c>
      <c r="K258" s="79">
        <f>K259</f>
        <v>781.4</v>
      </c>
      <c r="L258" s="79">
        <f>L259</f>
        <v>2603.5</v>
      </c>
      <c r="M258" s="153">
        <v>9945.5</v>
      </c>
      <c r="N258" s="153">
        <v>170.5</v>
      </c>
      <c r="O258" s="153">
        <v>900</v>
      </c>
      <c r="P258" s="79">
        <f>J258+K258+L258+M258+N258+O258</f>
        <v>14687.3</v>
      </c>
      <c r="Q258" s="74">
        <v>2021</v>
      </c>
      <c r="R258" s="24"/>
      <c r="S258" s="24"/>
      <c r="T258" s="24"/>
      <c r="U258" s="23"/>
    </row>
    <row r="259" spans="1:21" s="3" customFormat="1" ht="12.75">
      <c r="A259" s="44" t="s">
        <v>14</v>
      </c>
      <c r="B259" s="45">
        <v>1</v>
      </c>
      <c r="C259" s="45">
        <v>2</v>
      </c>
      <c r="D259" s="45">
        <v>2</v>
      </c>
      <c r="E259" s="45">
        <v>0</v>
      </c>
      <c r="F259" s="45">
        <v>2</v>
      </c>
      <c r="G259" s="45">
        <v>3</v>
      </c>
      <c r="H259" s="66" t="s">
        <v>16</v>
      </c>
      <c r="I259" s="45" t="s">
        <v>15</v>
      </c>
      <c r="J259" s="94">
        <f>230.4+56</f>
        <v>286.4</v>
      </c>
      <c r="K259" s="94">
        <v>781.4</v>
      </c>
      <c r="L259" s="94">
        <v>2603.5</v>
      </c>
      <c r="M259" s="176">
        <v>9945.5</v>
      </c>
      <c r="N259" s="176">
        <v>170.5</v>
      </c>
      <c r="O259" s="176">
        <v>900</v>
      </c>
      <c r="P259" s="94">
        <f>J259+K259+L259+M259+N259+O259</f>
        <v>14687.3</v>
      </c>
      <c r="Q259" s="45">
        <v>2021</v>
      </c>
      <c r="R259" s="24"/>
      <c r="S259" s="24"/>
      <c r="T259" s="24"/>
      <c r="U259" s="23"/>
    </row>
    <row r="260" spans="1:18" ht="54" customHeight="1">
      <c r="A260" s="44" t="s">
        <v>14</v>
      </c>
      <c r="B260" s="45">
        <v>1</v>
      </c>
      <c r="C260" s="45">
        <v>2</v>
      </c>
      <c r="D260" s="45">
        <v>2</v>
      </c>
      <c r="E260" s="45">
        <v>0</v>
      </c>
      <c r="F260" s="45">
        <v>2</v>
      </c>
      <c r="G260" s="47"/>
      <c r="H260" s="49" t="s">
        <v>97</v>
      </c>
      <c r="I260" s="47" t="s">
        <v>54</v>
      </c>
      <c r="J260" s="102">
        <v>0</v>
      </c>
      <c r="K260" s="102">
        <v>6</v>
      </c>
      <c r="L260" s="102">
        <v>7</v>
      </c>
      <c r="M260" s="178">
        <v>10</v>
      </c>
      <c r="N260" s="178">
        <v>1</v>
      </c>
      <c r="O260" s="178">
        <v>0</v>
      </c>
      <c r="P260" s="102">
        <f>SUM(J260:O260)</f>
        <v>24</v>
      </c>
      <c r="Q260" s="47">
        <v>2020</v>
      </c>
      <c r="R260" s="24"/>
    </row>
    <row r="261" spans="1:18" ht="39" customHeight="1">
      <c r="A261" s="44" t="s">
        <v>14</v>
      </c>
      <c r="B261" s="45">
        <v>1</v>
      </c>
      <c r="C261" s="45">
        <v>2</v>
      </c>
      <c r="D261" s="45">
        <v>2</v>
      </c>
      <c r="E261" s="45">
        <v>0</v>
      </c>
      <c r="F261" s="45">
        <v>2</v>
      </c>
      <c r="G261" s="47"/>
      <c r="H261" s="49" t="s">
        <v>98</v>
      </c>
      <c r="I261" s="47" t="s">
        <v>54</v>
      </c>
      <c r="J261" s="102">
        <v>2</v>
      </c>
      <c r="K261" s="102">
        <v>0</v>
      </c>
      <c r="L261" s="102">
        <v>5</v>
      </c>
      <c r="M261" s="178">
        <v>0</v>
      </c>
      <c r="N261" s="178">
        <v>0</v>
      </c>
      <c r="O261" s="178">
        <v>1</v>
      </c>
      <c r="P261" s="102">
        <f>SUM(J261:O261)</f>
        <v>8</v>
      </c>
      <c r="Q261" s="47">
        <v>2021</v>
      </c>
      <c r="R261" s="24"/>
    </row>
    <row r="262" spans="1:21" s="3" customFormat="1" ht="69.75" customHeight="1">
      <c r="A262" s="73" t="s">
        <v>14</v>
      </c>
      <c r="B262" s="74">
        <v>1</v>
      </c>
      <c r="C262" s="74">
        <v>2</v>
      </c>
      <c r="D262" s="74">
        <v>2</v>
      </c>
      <c r="E262" s="74">
        <v>0</v>
      </c>
      <c r="F262" s="74">
        <v>3</v>
      </c>
      <c r="G262" s="74"/>
      <c r="H262" s="78" t="s">
        <v>393</v>
      </c>
      <c r="I262" s="74" t="s">
        <v>15</v>
      </c>
      <c r="J262" s="79">
        <f>J263</f>
        <v>0</v>
      </c>
      <c r="K262" s="79">
        <f>K263</f>
        <v>6515.5</v>
      </c>
      <c r="L262" s="79">
        <f>L263</f>
        <v>2821.4</v>
      </c>
      <c r="M262" s="153">
        <v>67322.1</v>
      </c>
      <c r="N262" s="153">
        <v>0</v>
      </c>
      <c r="O262" s="153">
        <v>92332.8</v>
      </c>
      <c r="P262" s="79">
        <f>J262+K262+L262+M262+N262+O262</f>
        <v>168991.8</v>
      </c>
      <c r="Q262" s="74">
        <v>2021</v>
      </c>
      <c r="R262" s="24"/>
      <c r="S262" s="24"/>
      <c r="T262" s="24"/>
      <c r="U262" s="23"/>
    </row>
    <row r="263" spans="1:21" s="3" customFormat="1" ht="12.75">
      <c r="A263" s="44" t="s">
        <v>14</v>
      </c>
      <c r="B263" s="45">
        <v>1</v>
      </c>
      <c r="C263" s="45">
        <v>2</v>
      </c>
      <c r="D263" s="45">
        <v>2</v>
      </c>
      <c r="E263" s="45">
        <v>0</v>
      </c>
      <c r="F263" s="45">
        <v>3</v>
      </c>
      <c r="G263" s="45">
        <v>3</v>
      </c>
      <c r="H263" s="66" t="s">
        <v>16</v>
      </c>
      <c r="I263" s="45" t="s">
        <v>15</v>
      </c>
      <c r="J263" s="94">
        <v>0</v>
      </c>
      <c r="K263" s="94">
        <v>6515.5</v>
      </c>
      <c r="L263" s="94">
        <v>2821.4</v>
      </c>
      <c r="M263" s="176">
        <v>67322.1</v>
      </c>
      <c r="N263" s="176">
        <v>0</v>
      </c>
      <c r="O263" s="176">
        <v>92332.8</v>
      </c>
      <c r="P263" s="94">
        <f>J263+K263+L263+M263+N263+O263</f>
        <v>168991.8</v>
      </c>
      <c r="Q263" s="45">
        <v>2021</v>
      </c>
      <c r="R263" s="24"/>
      <c r="S263" s="24"/>
      <c r="T263" s="24"/>
      <c r="U263" s="23"/>
    </row>
    <row r="264" spans="1:18" ht="44.25" customHeight="1">
      <c r="A264" s="44" t="s">
        <v>14</v>
      </c>
      <c r="B264" s="45">
        <v>1</v>
      </c>
      <c r="C264" s="45">
        <v>2</v>
      </c>
      <c r="D264" s="45">
        <v>2</v>
      </c>
      <c r="E264" s="45">
        <v>0</v>
      </c>
      <c r="F264" s="45">
        <v>3</v>
      </c>
      <c r="G264" s="103"/>
      <c r="H264" s="104" t="s">
        <v>99</v>
      </c>
      <c r="I264" s="103" t="s">
        <v>54</v>
      </c>
      <c r="J264" s="105">
        <v>0</v>
      </c>
      <c r="K264" s="105">
        <v>1</v>
      </c>
      <c r="L264" s="105">
        <v>1</v>
      </c>
      <c r="M264" s="179">
        <v>2</v>
      </c>
      <c r="N264" s="179">
        <v>0</v>
      </c>
      <c r="O264" s="179">
        <v>1</v>
      </c>
      <c r="P264" s="88">
        <f>SUM(J264:O264)</f>
        <v>5</v>
      </c>
      <c r="Q264" s="106">
        <v>2021</v>
      </c>
      <c r="R264" s="24"/>
    </row>
    <row r="265" spans="1:18" ht="51">
      <c r="A265" s="44" t="s">
        <v>14</v>
      </c>
      <c r="B265" s="45">
        <v>1</v>
      </c>
      <c r="C265" s="45">
        <v>2</v>
      </c>
      <c r="D265" s="45">
        <v>2</v>
      </c>
      <c r="E265" s="45">
        <v>0</v>
      </c>
      <c r="F265" s="45">
        <v>3</v>
      </c>
      <c r="G265" s="103"/>
      <c r="H265" s="49" t="s">
        <v>100</v>
      </c>
      <c r="I265" s="47" t="s">
        <v>54</v>
      </c>
      <c r="J265" s="88">
        <v>0</v>
      </c>
      <c r="K265" s="88">
        <v>0</v>
      </c>
      <c r="L265" s="88">
        <v>0</v>
      </c>
      <c r="M265" s="93">
        <v>0</v>
      </c>
      <c r="N265" s="93">
        <v>0</v>
      </c>
      <c r="O265" s="93">
        <v>0</v>
      </c>
      <c r="P265" s="88">
        <f>SUM(J265:O265)</f>
        <v>0</v>
      </c>
      <c r="Q265" s="47">
        <v>2021</v>
      </c>
      <c r="R265" s="24"/>
    </row>
    <row r="266" spans="1:21" s="3" customFormat="1" ht="58.5" customHeight="1">
      <c r="A266" s="85" t="s">
        <v>14</v>
      </c>
      <c r="B266" s="70">
        <v>1</v>
      </c>
      <c r="C266" s="70">
        <v>2</v>
      </c>
      <c r="D266" s="70">
        <v>3</v>
      </c>
      <c r="E266" s="70">
        <v>0</v>
      </c>
      <c r="F266" s="70">
        <v>0</v>
      </c>
      <c r="G266" s="70"/>
      <c r="H266" s="71" t="s">
        <v>101</v>
      </c>
      <c r="I266" s="70" t="s">
        <v>15</v>
      </c>
      <c r="J266" s="48">
        <f>J267+J268+J269</f>
        <v>30762.3</v>
      </c>
      <c r="K266" s="48">
        <f>K267+K268</f>
        <v>76359.4</v>
      </c>
      <c r="L266" s="48">
        <f>L267+L268</f>
        <v>138909.8</v>
      </c>
      <c r="M266" s="48">
        <v>120294.8</v>
      </c>
      <c r="N266" s="48">
        <v>70732.3</v>
      </c>
      <c r="O266" s="48">
        <v>29824</v>
      </c>
      <c r="P266" s="48">
        <f>J266+K266+L266+M266+N266+O266</f>
        <v>466882.6</v>
      </c>
      <c r="Q266" s="107">
        <v>2021</v>
      </c>
      <c r="R266" s="24"/>
      <c r="S266" s="24"/>
      <c r="T266" s="24"/>
      <c r="U266" s="23"/>
    </row>
    <row r="267" spans="1:21" s="3" customFormat="1" ht="12.75">
      <c r="A267" s="44" t="s">
        <v>14</v>
      </c>
      <c r="B267" s="45">
        <v>1</v>
      </c>
      <c r="C267" s="45">
        <v>2</v>
      </c>
      <c r="D267" s="45">
        <v>3</v>
      </c>
      <c r="E267" s="45">
        <v>0</v>
      </c>
      <c r="F267" s="45">
        <v>0</v>
      </c>
      <c r="G267" s="45">
        <v>3</v>
      </c>
      <c r="H267" s="66" t="s">
        <v>16</v>
      </c>
      <c r="I267" s="45" t="s">
        <v>15</v>
      </c>
      <c r="J267" s="94">
        <f>J275+J285+J292+J297+J304+J315</f>
        <v>23312.6</v>
      </c>
      <c r="K267" s="94">
        <f>K275+K285+K292+K297+K304+K315</f>
        <v>74309.3</v>
      </c>
      <c r="L267" s="94">
        <f>L275+L285+L292+L297+L304+L315</f>
        <v>136758.6</v>
      </c>
      <c r="M267" s="176">
        <v>112782.3</v>
      </c>
      <c r="N267" s="176">
        <v>70732.3</v>
      </c>
      <c r="O267" s="176">
        <v>29824</v>
      </c>
      <c r="P267" s="94">
        <f>J267+K267+L267+M267+N267+O267</f>
        <v>447719.1</v>
      </c>
      <c r="Q267" s="45">
        <v>2021</v>
      </c>
      <c r="R267" s="24"/>
      <c r="S267" s="24"/>
      <c r="T267" s="24"/>
      <c r="U267" s="23"/>
    </row>
    <row r="268" spans="1:21" s="3" customFormat="1" ht="12.75">
      <c r="A268" s="44" t="s">
        <v>14</v>
      </c>
      <c r="B268" s="45">
        <v>1</v>
      </c>
      <c r="C268" s="45">
        <v>2</v>
      </c>
      <c r="D268" s="45">
        <v>3</v>
      </c>
      <c r="E268" s="45">
        <v>0</v>
      </c>
      <c r="F268" s="45">
        <v>0</v>
      </c>
      <c r="G268" s="45">
        <v>2</v>
      </c>
      <c r="H268" s="66" t="s">
        <v>17</v>
      </c>
      <c r="I268" s="45" t="s">
        <v>15</v>
      </c>
      <c r="J268" s="94">
        <f>J276+J286+J293+J305+J316</f>
        <v>5966.4</v>
      </c>
      <c r="K268" s="94">
        <f>K276+K286+K293+K305+K316</f>
        <v>2050.1</v>
      </c>
      <c r="L268" s="94">
        <f>L276+L286+L293+L305+L316</f>
        <v>2151.2</v>
      </c>
      <c r="M268" s="176">
        <v>7512.5</v>
      </c>
      <c r="N268" s="176">
        <v>0</v>
      </c>
      <c r="O268" s="176">
        <v>0</v>
      </c>
      <c r="P268" s="94">
        <f>J268+K268+L268+M268+N268+O268</f>
        <v>17680.2</v>
      </c>
      <c r="Q268" s="51">
        <v>2019</v>
      </c>
      <c r="R268" s="24"/>
      <c r="S268" s="24"/>
      <c r="T268" s="24"/>
      <c r="U268" s="23"/>
    </row>
    <row r="269" spans="1:21" s="3" customFormat="1" ht="12.75">
      <c r="A269" s="44" t="s">
        <v>14</v>
      </c>
      <c r="B269" s="45">
        <v>1</v>
      </c>
      <c r="C269" s="45">
        <v>2</v>
      </c>
      <c r="D269" s="45">
        <v>3</v>
      </c>
      <c r="E269" s="45">
        <v>0</v>
      </c>
      <c r="F269" s="45">
        <v>0</v>
      </c>
      <c r="G269" s="45">
        <v>1</v>
      </c>
      <c r="H269" s="66" t="s">
        <v>18</v>
      </c>
      <c r="I269" s="45" t="s">
        <v>15</v>
      </c>
      <c r="J269" s="94">
        <f>J287</f>
        <v>1483.3</v>
      </c>
      <c r="K269" s="94">
        <v>0</v>
      </c>
      <c r="L269" s="94">
        <v>0</v>
      </c>
      <c r="M269" s="176">
        <v>0</v>
      </c>
      <c r="N269" s="176">
        <v>0</v>
      </c>
      <c r="O269" s="176">
        <v>0</v>
      </c>
      <c r="P269" s="94">
        <f>J269+K269+L269+M269+N269+O269</f>
        <v>1483.3</v>
      </c>
      <c r="Q269" s="45">
        <v>2016</v>
      </c>
      <c r="R269" s="24"/>
      <c r="S269" s="24"/>
      <c r="T269" s="24"/>
      <c r="U269" s="23"/>
    </row>
    <row r="270" spans="1:18" ht="63.75">
      <c r="A270" s="44" t="s">
        <v>14</v>
      </c>
      <c r="B270" s="45">
        <v>1</v>
      </c>
      <c r="C270" s="45">
        <v>2</v>
      </c>
      <c r="D270" s="45">
        <v>3</v>
      </c>
      <c r="E270" s="45">
        <v>0</v>
      </c>
      <c r="F270" s="45">
        <v>0</v>
      </c>
      <c r="G270" s="47"/>
      <c r="H270" s="46" t="s">
        <v>102</v>
      </c>
      <c r="I270" s="47" t="s">
        <v>20</v>
      </c>
      <c r="J270" s="72">
        <v>67.6</v>
      </c>
      <c r="K270" s="72">
        <v>97</v>
      </c>
      <c r="L270" s="72">
        <v>94</v>
      </c>
      <c r="M270" s="37">
        <v>95.5</v>
      </c>
      <c r="N270" s="37">
        <v>77.3</v>
      </c>
      <c r="O270" s="37">
        <v>83.3</v>
      </c>
      <c r="P270" s="95">
        <v>79.4</v>
      </c>
      <c r="Q270" s="47">
        <v>2021</v>
      </c>
      <c r="R270" s="24"/>
    </row>
    <row r="271" spans="1:18" ht="63.75">
      <c r="A271" s="44" t="s">
        <v>14</v>
      </c>
      <c r="B271" s="45">
        <v>1</v>
      </c>
      <c r="C271" s="45">
        <v>2</v>
      </c>
      <c r="D271" s="45">
        <v>3</v>
      </c>
      <c r="E271" s="45">
        <v>0</v>
      </c>
      <c r="F271" s="45">
        <v>0</v>
      </c>
      <c r="G271" s="47"/>
      <c r="H271" s="46" t="s">
        <v>103</v>
      </c>
      <c r="I271" s="47" t="s">
        <v>54</v>
      </c>
      <c r="J271" s="88">
        <v>46</v>
      </c>
      <c r="K271" s="88">
        <v>65</v>
      </c>
      <c r="L271" s="88">
        <v>63</v>
      </c>
      <c r="M271" s="93">
        <v>63</v>
      </c>
      <c r="N271" s="93">
        <v>51</v>
      </c>
      <c r="O271" s="93">
        <v>55</v>
      </c>
      <c r="P271" s="88">
        <v>65</v>
      </c>
      <c r="Q271" s="47">
        <v>2021</v>
      </c>
      <c r="R271" s="24"/>
    </row>
    <row r="272" spans="1:18" ht="99" customHeight="1">
      <c r="A272" s="73" t="s">
        <v>14</v>
      </c>
      <c r="B272" s="74">
        <v>1</v>
      </c>
      <c r="C272" s="74">
        <v>2</v>
      </c>
      <c r="D272" s="74">
        <v>3</v>
      </c>
      <c r="E272" s="74">
        <v>0</v>
      </c>
      <c r="F272" s="74">
        <v>1</v>
      </c>
      <c r="G272" s="75"/>
      <c r="H272" s="76" t="s">
        <v>357</v>
      </c>
      <c r="I272" s="75" t="s">
        <v>39</v>
      </c>
      <c r="J272" s="77" t="s">
        <v>40</v>
      </c>
      <c r="K272" s="77" t="s">
        <v>40</v>
      </c>
      <c r="L272" s="108" t="s">
        <v>40</v>
      </c>
      <c r="M272" s="152" t="s">
        <v>40</v>
      </c>
      <c r="N272" s="152" t="s">
        <v>40</v>
      </c>
      <c r="O272" s="152" t="s">
        <v>40</v>
      </c>
      <c r="P272" s="77" t="s">
        <v>40</v>
      </c>
      <c r="Q272" s="75">
        <v>2021</v>
      </c>
      <c r="R272" s="24"/>
    </row>
    <row r="273" spans="1:18" ht="63.75">
      <c r="A273" s="44" t="s">
        <v>14</v>
      </c>
      <c r="B273" s="45">
        <v>1</v>
      </c>
      <c r="C273" s="45">
        <v>2</v>
      </c>
      <c r="D273" s="45">
        <v>3</v>
      </c>
      <c r="E273" s="45">
        <v>0</v>
      </c>
      <c r="F273" s="45">
        <v>1</v>
      </c>
      <c r="G273" s="97"/>
      <c r="H273" s="49" t="s">
        <v>211</v>
      </c>
      <c r="I273" s="47" t="s">
        <v>54</v>
      </c>
      <c r="J273" s="88">
        <v>1</v>
      </c>
      <c r="K273" s="88">
        <v>1</v>
      </c>
      <c r="L273" s="88">
        <v>1</v>
      </c>
      <c r="M273" s="93">
        <v>1</v>
      </c>
      <c r="N273" s="93">
        <v>1</v>
      </c>
      <c r="O273" s="93">
        <v>1</v>
      </c>
      <c r="P273" s="88">
        <f>SUM(J273:O273)</f>
        <v>6</v>
      </c>
      <c r="Q273" s="47">
        <v>2021</v>
      </c>
      <c r="R273" s="24"/>
    </row>
    <row r="274" spans="1:21" s="3" customFormat="1" ht="69.75" customHeight="1">
      <c r="A274" s="73" t="s">
        <v>14</v>
      </c>
      <c r="B274" s="74">
        <v>1</v>
      </c>
      <c r="C274" s="74">
        <v>2</v>
      </c>
      <c r="D274" s="74">
        <v>3</v>
      </c>
      <c r="E274" s="74">
        <v>0</v>
      </c>
      <c r="F274" s="74">
        <v>2</v>
      </c>
      <c r="G274" s="74"/>
      <c r="H274" s="78" t="s">
        <v>394</v>
      </c>
      <c r="I274" s="74" t="s">
        <v>15</v>
      </c>
      <c r="J274" s="79">
        <f>J275+J276</f>
        <v>22780.6</v>
      </c>
      <c r="K274" s="79">
        <f>K275+K276</f>
        <v>33103.1</v>
      </c>
      <c r="L274" s="79">
        <f>L275+L276</f>
        <v>69658.2</v>
      </c>
      <c r="M274" s="153">
        <v>53367.6</v>
      </c>
      <c r="N274" s="153">
        <v>9731</v>
      </c>
      <c r="O274" s="153">
        <v>7100</v>
      </c>
      <c r="P274" s="79">
        <f>J274+K274+L274+M274+N274+O274</f>
        <v>195740.5</v>
      </c>
      <c r="Q274" s="74">
        <v>2021</v>
      </c>
      <c r="R274" s="24"/>
      <c r="S274" s="24"/>
      <c r="T274" s="24"/>
      <c r="U274" s="23"/>
    </row>
    <row r="275" spans="1:21" s="3" customFormat="1" ht="12.75">
      <c r="A275" s="44" t="s">
        <v>14</v>
      </c>
      <c r="B275" s="45">
        <v>1</v>
      </c>
      <c r="C275" s="45">
        <v>2</v>
      </c>
      <c r="D275" s="45">
        <v>3</v>
      </c>
      <c r="E275" s="45">
        <v>0</v>
      </c>
      <c r="F275" s="45">
        <v>2</v>
      </c>
      <c r="G275" s="45">
        <v>3</v>
      </c>
      <c r="H275" s="66" t="s">
        <v>16</v>
      </c>
      <c r="I275" s="45" t="s">
        <v>15</v>
      </c>
      <c r="J275" s="94">
        <f>16330.7+375+375.2</f>
        <v>17080.9</v>
      </c>
      <c r="K275" s="94">
        <v>32043.1</v>
      </c>
      <c r="L275" s="94">
        <f>69658.2-1401.6</f>
        <v>68256.6</v>
      </c>
      <c r="M275" s="176">
        <v>53367.6</v>
      </c>
      <c r="N275" s="176">
        <v>9731</v>
      </c>
      <c r="O275" s="176">
        <v>7100</v>
      </c>
      <c r="P275" s="94">
        <f>J275+K275+L275+M275+N275+O275</f>
        <v>187579.2</v>
      </c>
      <c r="Q275" s="45">
        <v>2021</v>
      </c>
      <c r="R275" s="24"/>
      <c r="S275" s="24"/>
      <c r="T275" s="24"/>
      <c r="U275" s="23"/>
    </row>
    <row r="276" spans="1:21" s="3" customFormat="1" ht="12.75">
      <c r="A276" s="44" t="s">
        <v>14</v>
      </c>
      <c r="B276" s="45">
        <v>1</v>
      </c>
      <c r="C276" s="45">
        <v>2</v>
      </c>
      <c r="D276" s="45">
        <v>3</v>
      </c>
      <c r="E276" s="45">
        <v>0</v>
      </c>
      <c r="F276" s="45">
        <v>2</v>
      </c>
      <c r="G276" s="45">
        <v>2</v>
      </c>
      <c r="H276" s="66" t="s">
        <v>17</v>
      </c>
      <c r="I276" s="45" t="s">
        <v>15</v>
      </c>
      <c r="J276" s="94">
        <f>5000+699.7</f>
        <v>5699.7</v>
      </c>
      <c r="K276" s="94">
        <v>1060</v>
      </c>
      <c r="L276" s="94">
        <v>1401.6</v>
      </c>
      <c r="M276" s="176">
        <v>0</v>
      </c>
      <c r="N276" s="176">
        <v>0</v>
      </c>
      <c r="O276" s="176">
        <v>0</v>
      </c>
      <c r="P276" s="94">
        <f>J276+K276+L276+M276+N276+O276</f>
        <v>8161.3</v>
      </c>
      <c r="Q276" s="45">
        <v>2018</v>
      </c>
      <c r="R276" s="24"/>
      <c r="S276" s="24"/>
      <c r="T276" s="24"/>
      <c r="U276" s="23"/>
    </row>
    <row r="277" spans="1:18" ht="25.5">
      <c r="A277" s="44" t="s">
        <v>14</v>
      </c>
      <c r="B277" s="45">
        <v>1</v>
      </c>
      <c r="C277" s="45">
        <v>2</v>
      </c>
      <c r="D277" s="45">
        <v>3</v>
      </c>
      <c r="E277" s="45">
        <v>0</v>
      </c>
      <c r="F277" s="45">
        <v>2</v>
      </c>
      <c r="G277" s="47"/>
      <c r="H277" s="49" t="s">
        <v>104</v>
      </c>
      <c r="I277" s="47" t="s">
        <v>89</v>
      </c>
      <c r="J277" s="72">
        <f>340+2065</f>
        <v>2405</v>
      </c>
      <c r="K277" s="72">
        <v>314</v>
      </c>
      <c r="L277" s="72">
        <v>1359.2</v>
      </c>
      <c r="M277" s="40">
        <v>1250</v>
      </c>
      <c r="N277" s="40">
        <v>25</v>
      </c>
      <c r="O277" s="40">
        <v>0</v>
      </c>
      <c r="P277" s="72">
        <f aca="true" t="shared" si="7" ref="P277:P283">SUM(J277:O277)</f>
        <v>5353.2</v>
      </c>
      <c r="Q277" s="47">
        <v>2020</v>
      </c>
      <c r="R277" s="24"/>
    </row>
    <row r="278" spans="1:18" ht="25.5">
      <c r="A278" s="44" t="s">
        <v>14</v>
      </c>
      <c r="B278" s="45">
        <v>1</v>
      </c>
      <c r="C278" s="45">
        <v>2</v>
      </c>
      <c r="D278" s="45">
        <v>3</v>
      </c>
      <c r="E278" s="45">
        <v>0</v>
      </c>
      <c r="F278" s="45">
        <v>2</v>
      </c>
      <c r="G278" s="47"/>
      <c r="H278" s="49" t="s">
        <v>105</v>
      </c>
      <c r="I278" s="47" t="s">
        <v>89</v>
      </c>
      <c r="J278" s="72">
        <v>4714</v>
      </c>
      <c r="K278" s="72">
        <v>7987.3</v>
      </c>
      <c r="L278" s="72">
        <v>21518.9</v>
      </c>
      <c r="M278" s="40">
        <v>16268.1</v>
      </c>
      <c r="N278" s="40">
        <v>2075</v>
      </c>
      <c r="O278" s="40">
        <v>0</v>
      </c>
      <c r="P278" s="72">
        <f t="shared" si="7"/>
        <v>52563.3</v>
      </c>
      <c r="Q278" s="47">
        <v>2020</v>
      </c>
      <c r="R278" s="24"/>
    </row>
    <row r="279" spans="1:18" ht="25.5">
      <c r="A279" s="44" t="s">
        <v>14</v>
      </c>
      <c r="B279" s="45">
        <v>1</v>
      </c>
      <c r="C279" s="45">
        <v>2</v>
      </c>
      <c r="D279" s="45">
        <v>3</v>
      </c>
      <c r="E279" s="45">
        <v>0</v>
      </c>
      <c r="F279" s="45">
        <v>2</v>
      </c>
      <c r="G279" s="47"/>
      <c r="H279" s="49" t="s">
        <v>106</v>
      </c>
      <c r="I279" s="47" t="s">
        <v>89</v>
      </c>
      <c r="J279" s="72">
        <v>3816</v>
      </c>
      <c r="K279" s="72">
        <v>2775</v>
      </c>
      <c r="L279" s="72">
        <v>1598.7</v>
      </c>
      <c r="M279" s="40">
        <v>2036.2</v>
      </c>
      <c r="N279" s="40">
        <v>750</v>
      </c>
      <c r="O279" s="40">
        <v>4233</v>
      </c>
      <c r="P279" s="72">
        <f t="shared" si="7"/>
        <v>15208.9</v>
      </c>
      <c r="Q279" s="47">
        <v>2021</v>
      </c>
      <c r="R279" s="24"/>
    </row>
    <row r="280" spans="1:18" ht="34.5" customHeight="1">
      <c r="A280" s="44" t="s">
        <v>14</v>
      </c>
      <c r="B280" s="45">
        <v>1</v>
      </c>
      <c r="C280" s="45">
        <v>2</v>
      </c>
      <c r="D280" s="45">
        <v>3</v>
      </c>
      <c r="E280" s="45">
        <v>0</v>
      </c>
      <c r="F280" s="45">
        <v>2</v>
      </c>
      <c r="G280" s="47"/>
      <c r="H280" s="49" t="s">
        <v>107</v>
      </c>
      <c r="I280" s="47" t="s">
        <v>54</v>
      </c>
      <c r="J280" s="88">
        <v>5</v>
      </c>
      <c r="K280" s="88">
        <v>26</v>
      </c>
      <c r="L280" s="88">
        <v>27</v>
      </c>
      <c r="M280" s="93">
        <v>7</v>
      </c>
      <c r="N280" s="93">
        <v>5</v>
      </c>
      <c r="O280" s="93">
        <v>0</v>
      </c>
      <c r="P280" s="88">
        <f t="shared" si="7"/>
        <v>70</v>
      </c>
      <c r="Q280" s="47">
        <v>2020</v>
      </c>
      <c r="R280" s="24"/>
    </row>
    <row r="281" spans="1:18" ht="25.5">
      <c r="A281" s="44" t="s">
        <v>14</v>
      </c>
      <c r="B281" s="45">
        <v>1</v>
      </c>
      <c r="C281" s="45">
        <v>2</v>
      </c>
      <c r="D281" s="45">
        <v>3</v>
      </c>
      <c r="E281" s="45">
        <v>0</v>
      </c>
      <c r="F281" s="45">
        <v>2</v>
      </c>
      <c r="G281" s="47"/>
      <c r="H281" s="49" t="s">
        <v>108</v>
      </c>
      <c r="I281" s="47" t="s">
        <v>109</v>
      </c>
      <c r="J281" s="72">
        <v>320</v>
      </c>
      <c r="K281" s="72">
        <v>540</v>
      </c>
      <c r="L281" s="88">
        <v>600</v>
      </c>
      <c r="M281" s="40">
        <v>1808.7</v>
      </c>
      <c r="N281" s="40">
        <v>0</v>
      </c>
      <c r="O281" s="40">
        <v>0</v>
      </c>
      <c r="P281" s="72">
        <f t="shared" si="7"/>
        <v>3268.7</v>
      </c>
      <c r="Q281" s="47">
        <v>2019</v>
      </c>
      <c r="R281" s="24"/>
    </row>
    <row r="282" spans="1:18" ht="38.25">
      <c r="A282" s="44" t="s">
        <v>14</v>
      </c>
      <c r="B282" s="45">
        <v>1</v>
      </c>
      <c r="C282" s="45">
        <v>2</v>
      </c>
      <c r="D282" s="45">
        <v>3</v>
      </c>
      <c r="E282" s="45">
        <v>0</v>
      </c>
      <c r="F282" s="45">
        <v>2</v>
      </c>
      <c r="G282" s="47"/>
      <c r="H282" s="46" t="s">
        <v>112</v>
      </c>
      <c r="I282" s="47" t="s">
        <v>89</v>
      </c>
      <c r="J282" s="72">
        <v>16</v>
      </c>
      <c r="K282" s="72">
        <v>882.8</v>
      </c>
      <c r="L282" s="72">
        <f>2139.5+26.66</f>
        <v>2166.2</v>
      </c>
      <c r="M282" s="40">
        <v>1146.4</v>
      </c>
      <c r="N282" s="40">
        <v>425</v>
      </c>
      <c r="O282" s="40">
        <v>0</v>
      </c>
      <c r="P282" s="72">
        <f t="shared" si="7"/>
        <v>4636.4</v>
      </c>
      <c r="Q282" s="47">
        <v>2020</v>
      </c>
      <c r="R282" s="24"/>
    </row>
    <row r="283" spans="1:18" ht="38.25">
      <c r="A283" s="44" t="s">
        <v>14</v>
      </c>
      <c r="B283" s="45">
        <v>1</v>
      </c>
      <c r="C283" s="45">
        <v>2</v>
      </c>
      <c r="D283" s="45">
        <v>3</v>
      </c>
      <c r="E283" s="45">
        <v>0</v>
      </c>
      <c r="F283" s="45">
        <v>2</v>
      </c>
      <c r="G283" s="47"/>
      <c r="H283" s="46" t="s">
        <v>113</v>
      </c>
      <c r="I283" s="47" t="s">
        <v>89</v>
      </c>
      <c r="J283" s="72">
        <v>5</v>
      </c>
      <c r="K283" s="72">
        <v>26.6</v>
      </c>
      <c r="L283" s="72">
        <v>378.1</v>
      </c>
      <c r="M283" s="40">
        <v>0</v>
      </c>
      <c r="N283" s="40">
        <v>0</v>
      </c>
      <c r="O283" s="40">
        <v>0</v>
      </c>
      <c r="P283" s="72">
        <f t="shared" si="7"/>
        <v>409.7</v>
      </c>
      <c r="Q283" s="47">
        <v>2018</v>
      </c>
      <c r="R283" s="24"/>
    </row>
    <row r="284" spans="1:21" s="3" customFormat="1" ht="69.75" customHeight="1">
      <c r="A284" s="73" t="s">
        <v>14</v>
      </c>
      <c r="B284" s="74">
        <v>1</v>
      </c>
      <c r="C284" s="74">
        <v>2</v>
      </c>
      <c r="D284" s="74">
        <v>3</v>
      </c>
      <c r="E284" s="74">
        <v>0</v>
      </c>
      <c r="F284" s="74">
        <v>3</v>
      </c>
      <c r="G284" s="74"/>
      <c r="H284" s="78" t="s">
        <v>395</v>
      </c>
      <c r="I284" s="74" t="s">
        <v>15</v>
      </c>
      <c r="J284" s="79">
        <f>J285+J286+J287</f>
        <v>2684.1</v>
      </c>
      <c r="K284" s="79">
        <f>K285+K286</f>
        <v>16018.5</v>
      </c>
      <c r="L284" s="79">
        <f>L285+L286</f>
        <v>19000.9</v>
      </c>
      <c r="M284" s="153">
        <v>32967</v>
      </c>
      <c r="N284" s="153">
        <v>43190.4</v>
      </c>
      <c r="O284" s="153">
        <v>5350</v>
      </c>
      <c r="P284" s="79">
        <f>J284+K284+L284+M284+N284+O284</f>
        <v>119210.9</v>
      </c>
      <c r="Q284" s="74">
        <v>2021</v>
      </c>
      <c r="R284" s="24"/>
      <c r="S284" s="24"/>
      <c r="T284" s="24"/>
      <c r="U284" s="23"/>
    </row>
    <row r="285" spans="1:21" s="3" customFormat="1" ht="12.75">
      <c r="A285" s="44" t="s">
        <v>14</v>
      </c>
      <c r="B285" s="45">
        <v>1</v>
      </c>
      <c r="C285" s="45">
        <v>2</v>
      </c>
      <c r="D285" s="45">
        <v>3</v>
      </c>
      <c r="E285" s="45">
        <v>0</v>
      </c>
      <c r="F285" s="45">
        <v>3</v>
      </c>
      <c r="G285" s="45">
        <v>3</v>
      </c>
      <c r="H285" s="66" t="s">
        <v>16</v>
      </c>
      <c r="I285" s="45" t="s">
        <v>15</v>
      </c>
      <c r="J285" s="94">
        <f>287.5+877.6-231</f>
        <v>934.1</v>
      </c>
      <c r="K285" s="94">
        <v>16018.5</v>
      </c>
      <c r="L285" s="94">
        <f>19000.859-300</f>
        <v>18700.9</v>
      </c>
      <c r="M285" s="176">
        <v>25454.5</v>
      </c>
      <c r="N285" s="176">
        <v>43190.4</v>
      </c>
      <c r="O285" s="176">
        <v>5350</v>
      </c>
      <c r="P285" s="109">
        <f>J285+K285+L285+M285+N285+O285</f>
        <v>109648.4</v>
      </c>
      <c r="Q285" s="45">
        <v>2021</v>
      </c>
      <c r="R285" s="24"/>
      <c r="S285" s="24"/>
      <c r="T285" s="24"/>
      <c r="U285" s="23"/>
    </row>
    <row r="286" spans="1:21" s="3" customFormat="1" ht="12.75">
      <c r="A286" s="44" t="s">
        <v>14</v>
      </c>
      <c r="B286" s="45">
        <v>1</v>
      </c>
      <c r="C286" s="45">
        <v>2</v>
      </c>
      <c r="D286" s="45">
        <v>3</v>
      </c>
      <c r="E286" s="45">
        <v>0</v>
      </c>
      <c r="F286" s="45">
        <v>3</v>
      </c>
      <c r="G286" s="45">
        <v>2</v>
      </c>
      <c r="H286" s="66" t="s">
        <v>17</v>
      </c>
      <c r="I286" s="45" t="s">
        <v>15</v>
      </c>
      <c r="J286" s="94">
        <v>266.7</v>
      </c>
      <c r="K286" s="94">
        <v>0</v>
      </c>
      <c r="L286" s="94">
        <v>300</v>
      </c>
      <c r="M286" s="176">
        <v>7512.5</v>
      </c>
      <c r="N286" s="176">
        <v>0</v>
      </c>
      <c r="O286" s="176">
        <v>0</v>
      </c>
      <c r="P286" s="110">
        <f>J286+K286+L286+M286+N286+O286</f>
        <v>8079.2</v>
      </c>
      <c r="Q286" s="51">
        <v>2019</v>
      </c>
      <c r="R286" s="24"/>
      <c r="S286" s="24"/>
      <c r="T286" s="24"/>
      <c r="U286" s="23"/>
    </row>
    <row r="287" spans="1:21" s="3" customFormat="1" ht="12.75">
      <c r="A287" s="44" t="s">
        <v>14</v>
      </c>
      <c r="B287" s="45">
        <v>1</v>
      </c>
      <c r="C287" s="45">
        <v>2</v>
      </c>
      <c r="D287" s="45">
        <v>3</v>
      </c>
      <c r="E287" s="45">
        <v>0</v>
      </c>
      <c r="F287" s="45">
        <v>3</v>
      </c>
      <c r="G287" s="45">
        <v>1</v>
      </c>
      <c r="H287" s="66" t="s">
        <v>18</v>
      </c>
      <c r="I287" s="45" t="s">
        <v>15</v>
      </c>
      <c r="J287" s="94">
        <v>1483.3</v>
      </c>
      <c r="K287" s="94">
        <v>0</v>
      </c>
      <c r="L287" s="94">
        <v>0</v>
      </c>
      <c r="M287" s="176">
        <v>0</v>
      </c>
      <c r="N287" s="176">
        <v>0</v>
      </c>
      <c r="O287" s="176">
        <v>0</v>
      </c>
      <c r="P287" s="109">
        <f>J287+K287+L287+M287+N287+O287</f>
        <v>1483.3</v>
      </c>
      <c r="Q287" s="45">
        <v>2016</v>
      </c>
      <c r="R287" s="24"/>
      <c r="S287" s="24"/>
      <c r="T287" s="24"/>
      <c r="U287" s="23"/>
    </row>
    <row r="288" spans="1:18" ht="38.25">
      <c r="A288" s="44" t="s">
        <v>14</v>
      </c>
      <c r="B288" s="45">
        <v>1</v>
      </c>
      <c r="C288" s="45">
        <v>2</v>
      </c>
      <c r="D288" s="45">
        <v>3</v>
      </c>
      <c r="E288" s="45">
        <v>0</v>
      </c>
      <c r="F288" s="45">
        <v>3</v>
      </c>
      <c r="G288" s="47"/>
      <c r="H288" s="49" t="s">
        <v>114</v>
      </c>
      <c r="I288" s="47" t="s">
        <v>54</v>
      </c>
      <c r="J288" s="88">
        <v>1</v>
      </c>
      <c r="K288" s="88">
        <v>5</v>
      </c>
      <c r="L288" s="88">
        <v>4</v>
      </c>
      <c r="M288" s="93">
        <v>2</v>
      </c>
      <c r="N288" s="93">
        <v>12</v>
      </c>
      <c r="O288" s="93">
        <v>0</v>
      </c>
      <c r="P288" s="102">
        <f>SUM(J288:O288)</f>
        <v>24</v>
      </c>
      <c r="Q288" s="47">
        <v>2020</v>
      </c>
      <c r="R288" s="24"/>
    </row>
    <row r="289" spans="1:18" ht="25.5">
      <c r="A289" s="44" t="s">
        <v>14</v>
      </c>
      <c r="B289" s="45">
        <v>1</v>
      </c>
      <c r="C289" s="45">
        <v>2</v>
      </c>
      <c r="D289" s="45">
        <v>3</v>
      </c>
      <c r="E289" s="45">
        <v>0</v>
      </c>
      <c r="F289" s="45">
        <v>3</v>
      </c>
      <c r="G289" s="47"/>
      <c r="H289" s="104" t="s">
        <v>307</v>
      </c>
      <c r="I289" s="47" t="s">
        <v>54</v>
      </c>
      <c r="J289" s="88">
        <v>1</v>
      </c>
      <c r="K289" s="88">
        <v>4</v>
      </c>
      <c r="L289" s="88">
        <v>5</v>
      </c>
      <c r="M289" s="93">
        <v>2</v>
      </c>
      <c r="N289" s="93">
        <v>2</v>
      </c>
      <c r="O289" s="93">
        <v>0</v>
      </c>
      <c r="P289" s="102">
        <f>SUM(J289:O289)</f>
        <v>14</v>
      </c>
      <c r="Q289" s="47">
        <v>2020</v>
      </c>
      <c r="R289" s="24"/>
    </row>
    <row r="290" spans="1:18" ht="38.25">
      <c r="A290" s="44" t="s">
        <v>14</v>
      </c>
      <c r="B290" s="45">
        <v>1</v>
      </c>
      <c r="C290" s="45">
        <v>2</v>
      </c>
      <c r="D290" s="45">
        <v>3</v>
      </c>
      <c r="E290" s="45">
        <v>0</v>
      </c>
      <c r="F290" s="45">
        <v>3</v>
      </c>
      <c r="G290" s="47"/>
      <c r="H290" s="104" t="s">
        <v>306</v>
      </c>
      <c r="I290" s="47" t="s">
        <v>54</v>
      </c>
      <c r="J290" s="88">
        <v>0</v>
      </c>
      <c r="K290" s="88">
        <v>4</v>
      </c>
      <c r="L290" s="88">
        <v>3</v>
      </c>
      <c r="M290" s="93">
        <v>7</v>
      </c>
      <c r="N290" s="93">
        <v>1</v>
      </c>
      <c r="O290" s="93">
        <v>2</v>
      </c>
      <c r="P290" s="102">
        <f>SUM(J290:O290)</f>
        <v>17</v>
      </c>
      <c r="Q290" s="47">
        <v>2021</v>
      </c>
      <c r="R290" s="24"/>
    </row>
    <row r="291" spans="1:21" s="3" customFormat="1" ht="69.75" customHeight="1">
      <c r="A291" s="73" t="s">
        <v>14</v>
      </c>
      <c r="B291" s="74">
        <v>1</v>
      </c>
      <c r="C291" s="74">
        <v>2</v>
      </c>
      <c r="D291" s="74">
        <v>3</v>
      </c>
      <c r="E291" s="74">
        <v>0</v>
      </c>
      <c r="F291" s="74">
        <v>4</v>
      </c>
      <c r="G291" s="74"/>
      <c r="H291" s="78" t="s">
        <v>396</v>
      </c>
      <c r="I291" s="74" t="s">
        <v>15</v>
      </c>
      <c r="J291" s="79">
        <f>J292+J293</f>
        <v>0</v>
      </c>
      <c r="K291" s="79">
        <f>K292+K293</f>
        <v>1864</v>
      </c>
      <c r="L291" s="79">
        <f>L292+L293</f>
        <v>2235.5</v>
      </c>
      <c r="M291" s="153">
        <v>2258.4</v>
      </c>
      <c r="N291" s="153">
        <v>764</v>
      </c>
      <c r="O291" s="153">
        <v>764</v>
      </c>
      <c r="P291" s="79">
        <f>J291+K291+L291+M291+N291+O291</f>
        <v>7885.9</v>
      </c>
      <c r="Q291" s="74">
        <v>2021</v>
      </c>
      <c r="R291" s="24"/>
      <c r="S291" s="24"/>
      <c r="T291" s="24"/>
      <c r="U291" s="23"/>
    </row>
    <row r="292" spans="1:21" s="3" customFormat="1" ht="12.75">
      <c r="A292" s="44" t="s">
        <v>14</v>
      </c>
      <c r="B292" s="45">
        <v>1</v>
      </c>
      <c r="C292" s="45">
        <v>2</v>
      </c>
      <c r="D292" s="45">
        <v>3</v>
      </c>
      <c r="E292" s="45">
        <v>0</v>
      </c>
      <c r="F292" s="45">
        <v>4</v>
      </c>
      <c r="G292" s="45">
        <v>3</v>
      </c>
      <c r="H292" s="66" t="s">
        <v>16</v>
      </c>
      <c r="I292" s="45" t="s">
        <v>15</v>
      </c>
      <c r="J292" s="94">
        <v>0</v>
      </c>
      <c r="K292" s="94">
        <v>1464</v>
      </c>
      <c r="L292" s="94">
        <f>2235.545-299.6</f>
        <v>1935.9</v>
      </c>
      <c r="M292" s="176">
        <v>2258.4</v>
      </c>
      <c r="N292" s="176">
        <v>764</v>
      </c>
      <c r="O292" s="176">
        <v>764</v>
      </c>
      <c r="P292" s="94">
        <f>J292+K292+L292+M292+N292+O292</f>
        <v>7186.3</v>
      </c>
      <c r="Q292" s="45">
        <v>2021</v>
      </c>
      <c r="R292" s="24"/>
      <c r="S292" s="24"/>
      <c r="T292" s="24"/>
      <c r="U292" s="23"/>
    </row>
    <row r="293" spans="1:21" s="3" customFormat="1" ht="12.75">
      <c r="A293" s="44" t="s">
        <v>14</v>
      </c>
      <c r="B293" s="45">
        <v>1</v>
      </c>
      <c r="C293" s="45">
        <v>2</v>
      </c>
      <c r="D293" s="45">
        <v>3</v>
      </c>
      <c r="E293" s="45">
        <v>0</v>
      </c>
      <c r="F293" s="45">
        <v>4</v>
      </c>
      <c r="G293" s="45">
        <v>2</v>
      </c>
      <c r="H293" s="66" t="s">
        <v>17</v>
      </c>
      <c r="I293" s="45" t="s">
        <v>15</v>
      </c>
      <c r="J293" s="94">
        <v>0</v>
      </c>
      <c r="K293" s="94">
        <v>400</v>
      </c>
      <c r="L293" s="94">
        <v>299.6</v>
      </c>
      <c r="M293" s="176">
        <v>0</v>
      </c>
      <c r="N293" s="176">
        <v>0</v>
      </c>
      <c r="O293" s="176">
        <v>0</v>
      </c>
      <c r="P293" s="94">
        <f>K293+J293+L293+M293+N293+O293</f>
        <v>699.6</v>
      </c>
      <c r="Q293" s="45">
        <v>2017</v>
      </c>
      <c r="R293" s="24"/>
      <c r="S293" s="24"/>
      <c r="T293" s="24"/>
      <c r="U293" s="23"/>
    </row>
    <row r="294" spans="1:18" ht="25.5">
      <c r="A294" s="44" t="s">
        <v>14</v>
      </c>
      <c r="B294" s="45">
        <v>1</v>
      </c>
      <c r="C294" s="45">
        <v>2</v>
      </c>
      <c r="D294" s="45">
        <v>3</v>
      </c>
      <c r="E294" s="45">
        <v>0</v>
      </c>
      <c r="F294" s="45">
        <v>4</v>
      </c>
      <c r="G294" s="47"/>
      <c r="H294" s="49" t="s">
        <v>115</v>
      </c>
      <c r="I294" s="47" t="s">
        <v>54</v>
      </c>
      <c r="J294" s="88">
        <v>0</v>
      </c>
      <c r="K294" s="88">
        <v>7</v>
      </c>
      <c r="L294" s="88">
        <v>8</v>
      </c>
      <c r="M294" s="93">
        <v>0</v>
      </c>
      <c r="N294" s="93">
        <v>0</v>
      </c>
      <c r="O294" s="93">
        <v>5</v>
      </c>
      <c r="P294" s="88">
        <f>SUM(J294:O294)</f>
        <v>20</v>
      </c>
      <c r="Q294" s="47">
        <v>2018</v>
      </c>
      <c r="R294" s="24"/>
    </row>
    <row r="295" spans="1:18" ht="25.5">
      <c r="A295" s="44" t="s">
        <v>14</v>
      </c>
      <c r="B295" s="45">
        <v>1</v>
      </c>
      <c r="C295" s="45">
        <v>2</v>
      </c>
      <c r="D295" s="45">
        <v>3</v>
      </c>
      <c r="E295" s="45">
        <v>0</v>
      </c>
      <c r="F295" s="45">
        <v>4</v>
      </c>
      <c r="G295" s="103"/>
      <c r="H295" s="104" t="s">
        <v>308</v>
      </c>
      <c r="I295" s="103" t="s">
        <v>54</v>
      </c>
      <c r="J295" s="105">
        <v>0</v>
      </c>
      <c r="K295" s="105">
        <v>7</v>
      </c>
      <c r="L295" s="105">
        <v>11</v>
      </c>
      <c r="M295" s="179">
        <v>11</v>
      </c>
      <c r="N295" s="179">
        <v>3</v>
      </c>
      <c r="O295" s="179">
        <v>0</v>
      </c>
      <c r="P295" s="88">
        <f>SUM(J295:O295)</f>
        <v>32</v>
      </c>
      <c r="Q295" s="47">
        <v>2021</v>
      </c>
      <c r="R295" s="24"/>
    </row>
    <row r="296" spans="1:21" s="3" customFormat="1" ht="69.75" customHeight="1">
      <c r="A296" s="73" t="s">
        <v>14</v>
      </c>
      <c r="B296" s="74">
        <v>1</v>
      </c>
      <c r="C296" s="74">
        <v>2</v>
      </c>
      <c r="D296" s="74">
        <v>3</v>
      </c>
      <c r="E296" s="74">
        <v>0</v>
      </c>
      <c r="F296" s="74">
        <v>5</v>
      </c>
      <c r="G296" s="74"/>
      <c r="H296" s="78" t="s">
        <v>397</v>
      </c>
      <c r="I296" s="74" t="s">
        <v>15</v>
      </c>
      <c r="J296" s="79">
        <f>J297</f>
        <v>0</v>
      </c>
      <c r="K296" s="79">
        <f>K297</f>
        <v>4730.5</v>
      </c>
      <c r="L296" s="79">
        <f>L297</f>
        <v>7394.7</v>
      </c>
      <c r="M296" s="153">
        <v>4523.2</v>
      </c>
      <c r="N296" s="153">
        <v>2091.9</v>
      </c>
      <c r="O296" s="153">
        <v>3760</v>
      </c>
      <c r="P296" s="79">
        <f>J296+K296+L296+M296+N296+O296</f>
        <v>22500.3</v>
      </c>
      <c r="Q296" s="74">
        <v>2021</v>
      </c>
      <c r="R296" s="24"/>
      <c r="S296" s="24"/>
      <c r="T296" s="24"/>
      <c r="U296" s="23"/>
    </row>
    <row r="297" spans="1:21" s="3" customFormat="1" ht="12.75">
      <c r="A297" s="44" t="s">
        <v>14</v>
      </c>
      <c r="B297" s="45">
        <v>1</v>
      </c>
      <c r="C297" s="45">
        <v>2</v>
      </c>
      <c r="D297" s="45">
        <v>3</v>
      </c>
      <c r="E297" s="45">
        <v>0</v>
      </c>
      <c r="F297" s="45">
        <v>5</v>
      </c>
      <c r="G297" s="45">
        <v>3</v>
      </c>
      <c r="H297" s="66" t="s">
        <v>16</v>
      </c>
      <c r="I297" s="45" t="s">
        <v>15</v>
      </c>
      <c r="J297" s="94">
        <v>0</v>
      </c>
      <c r="K297" s="94">
        <v>4730.5</v>
      </c>
      <c r="L297" s="94">
        <v>7394.7</v>
      </c>
      <c r="M297" s="176">
        <v>4523.2</v>
      </c>
      <c r="N297" s="176">
        <v>2091.9</v>
      </c>
      <c r="O297" s="176">
        <v>3760</v>
      </c>
      <c r="P297" s="94">
        <f>J297+K297+L297+M297+N297+O297</f>
        <v>22500.3</v>
      </c>
      <c r="Q297" s="45">
        <v>2021</v>
      </c>
      <c r="R297" s="24"/>
      <c r="S297" s="24"/>
      <c r="T297" s="24"/>
      <c r="U297" s="23"/>
    </row>
    <row r="298" spans="1:18" ht="38.25">
      <c r="A298" s="44" t="s">
        <v>14</v>
      </c>
      <c r="B298" s="45">
        <v>1</v>
      </c>
      <c r="C298" s="45">
        <v>2</v>
      </c>
      <c r="D298" s="45">
        <v>3</v>
      </c>
      <c r="E298" s="45">
        <v>0</v>
      </c>
      <c r="F298" s="45">
        <v>5</v>
      </c>
      <c r="G298" s="47"/>
      <c r="H298" s="49" t="s">
        <v>116</v>
      </c>
      <c r="I298" s="47" t="s">
        <v>54</v>
      </c>
      <c r="J298" s="88">
        <v>0</v>
      </c>
      <c r="K298" s="88">
        <v>0</v>
      </c>
      <c r="L298" s="88">
        <v>0</v>
      </c>
      <c r="M298" s="93">
        <v>5</v>
      </c>
      <c r="N298" s="93">
        <v>3</v>
      </c>
      <c r="O298" s="93">
        <v>0</v>
      </c>
      <c r="P298" s="88">
        <f>SUM(J298:O298)</f>
        <v>8</v>
      </c>
      <c r="Q298" s="47">
        <v>2020</v>
      </c>
      <c r="R298" s="24"/>
    </row>
    <row r="299" spans="1:18" ht="51">
      <c r="A299" s="44" t="s">
        <v>14</v>
      </c>
      <c r="B299" s="45">
        <v>1</v>
      </c>
      <c r="C299" s="45">
        <v>2</v>
      </c>
      <c r="D299" s="45">
        <v>3</v>
      </c>
      <c r="E299" s="45">
        <v>0</v>
      </c>
      <c r="F299" s="45">
        <v>5</v>
      </c>
      <c r="G299" s="47"/>
      <c r="H299" s="49" t="s">
        <v>117</v>
      </c>
      <c r="I299" s="47" t="s">
        <v>54</v>
      </c>
      <c r="J299" s="88">
        <v>0</v>
      </c>
      <c r="K299" s="88">
        <v>10</v>
      </c>
      <c r="L299" s="88">
        <v>10</v>
      </c>
      <c r="M299" s="93">
        <v>0</v>
      </c>
      <c r="N299" s="93">
        <v>3</v>
      </c>
      <c r="O299" s="93">
        <v>0</v>
      </c>
      <c r="P299" s="88">
        <f>SUM(J299:O299)</f>
        <v>23</v>
      </c>
      <c r="Q299" s="47">
        <v>2020</v>
      </c>
      <c r="R299" s="24"/>
    </row>
    <row r="300" spans="1:18" ht="51">
      <c r="A300" s="44" t="s">
        <v>14</v>
      </c>
      <c r="B300" s="45">
        <v>1</v>
      </c>
      <c r="C300" s="45">
        <v>2</v>
      </c>
      <c r="D300" s="45">
        <v>3</v>
      </c>
      <c r="E300" s="45">
        <v>0</v>
      </c>
      <c r="F300" s="45">
        <v>5</v>
      </c>
      <c r="G300" s="47"/>
      <c r="H300" s="49" t="s">
        <v>118</v>
      </c>
      <c r="I300" s="47" t="s">
        <v>54</v>
      </c>
      <c r="J300" s="88">
        <v>0</v>
      </c>
      <c r="K300" s="88">
        <v>12</v>
      </c>
      <c r="L300" s="88">
        <v>16</v>
      </c>
      <c r="M300" s="93">
        <v>43</v>
      </c>
      <c r="N300" s="93">
        <v>2</v>
      </c>
      <c r="O300" s="93">
        <v>0</v>
      </c>
      <c r="P300" s="88">
        <f>SUM(J300:O300)</f>
        <v>73</v>
      </c>
      <c r="Q300" s="47">
        <v>2018</v>
      </c>
      <c r="R300" s="24"/>
    </row>
    <row r="301" spans="1:18" ht="76.5">
      <c r="A301" s="44" t="s">
        <v>14</v>
      </c>
      <c r="B301" s="45">
        <v>1</v>
      </c>
      <c r="C301" s="45">
        <v>2</v>
      </c>
      <c r="D301" s="45">
        <v>3</v>
      </c>
      <c r="E301" s="45">
        <v>0</v>
      </c>
      <c r="F301" s="45">
        <v>5</v>
      </c>
      <c r="G301" s="47"/>
      <c r="H301" s="49" t="s">
        <v>119</v>
      </c>
      <c r="I301" s="47" t="s">
        <v>54</v>
      </c>
      <c r="J301" s="88">
        <v>0</v>
      </c>
      <c r="K301" s="88">
        <v>0</v>
      </c>
      <c r="L301" s="88">
        <v>1</v>
      </c>
      <c r="M301" s="93">
        <v>0</v>
      </c>
      <c r="N301" s="93">
        <v>3</v>
      </c>
      <c r="O301" s="93">
        <v>0</v>
      </c>
      <c r="P301" s="88">
        <f>SUM(J301:O301)</f>
        <v>4</v>
      </c>
      <c r="Q301" s="47">
        <v>2020</v>
      </c>
      <c r="R301" s="24"/>
    </row>
    <row r="302" spans="1:18" ht="25.5">
      <c r="A302" s="44" t="s">
        <v>14</v>
      </c>
      <c r="B302" s="45">
        <v>1</v>
      </c>
      <c r="C302" s="45">
        <v>2</v>
      </c>
      <c r="D302" s="45">
        <v>3</v>
      </c>
      <c r="E302" s="45">
        <v>0</v>
      </c>
      <c r="F302" s="45">
        <v>5</v>
      </c>
      <c r="G302" s="47"/>
      <c r="H302" s="49" t="s">
        <v>120</v>
      </c>
      <c r="I302" s="47" t="s">
        <v>54</v>
      </c>
      <c r="J302" s="88">
        <v>0</v>
      </c>
      <c r="K302" s="88">
        <v>8</v>
      </c>
      <c r="L302" s="88">
        <v>13</v>
      </c>
      <c r="M302" s="93">
        <v>10</v>
      </c>
      <c r="N302" s="93">
        <v>2</v>
      </c>
      <c r="O302" s="93">
        <v>5</v>
      </c>
      <c r="P302" s="88">
        <f>SUM(J302:O302)</f>
        <v>38</v>
      </c>
      <c r="Q302" s="47">
        <v>2021</v>
      </c>
      <c r="R302" s="24"/>
    </row>
    <row r="303" spans="1:21" s="3" customFormat="1" ht="69.75" customHeight="1">
      <c r="A303" s="73" t="s">
        <v>14</v>
      </c>
      <c r="B303" s="74">
        <v>1</v>
      </c>
      <c r="C303" s="74">
        <v>2</v>
      </c>
      <c r="D303" s="74">
        <v>3</v>
      </c>
      <c r="E303" s="74">
        <v>0</v>
      </c>
      <c r="F303" s="74">
        <v>6</v>
      </c>
      <c r="G303" s="74"/>
      <c r="H303" s="78" t="s">
        <v>398</v>
      </c>
      <c r="I303" s="74" t="s">
        <v>15</v>
      </c>
      <c r="J303" s="79">
        <f>J304+J305</f>
        <v>254.6</v>
      </c>
      <c r="K303" s="79">
        <f>K304+K305</f>
        <v>13185.2</v>
      </c>
      <c r="L303" s="79">
        <f>L304+L305</f>
        <v>7867.3</v>
      </c>
      <c r="M303" s="153">
        <v>2523.9</v>
      </c>
      <c r="N303" s="153">
        <v>11105</v>
      </c>
      <c r="O303" s="153">
        <v>9000</v>
      </c>
      <c r="P303" s="79">
        <f>J303+K303+L303+M303+N303+O303</f>
        <v>43936</v>
      </c>
      <c r="Q303" s="74">
        <v>2021</v>
      </c>
      <c r="R303" s="24"/>
      <c r="S303" s="24"/>
      <c r="T303" s="24"/>
      <c r="U303" s="23"/>
    </row>
    <row r="304" spans="1:21" s="3" customFormat="1" ht="12.75">
      <c r="A304" s="44" t="s">
        <v>14</v>
      </c>
      <c r="B304" s="45">
        <v>1</v>
      </c>
      <c r="C304" s="45">
        <v>2</v>
      </c>
      <c r="D304" s="45">
        <v>3</v>
      </c>
      <c r="E304" s="45">
        <v>0</v>
      </c>
      <c r="F304" s="45">
        <v>6</v>
      </c>
      <c r="G304" s="45">
        <v>3</v>
      </c>
      <c r="H304" s="66" t="s">
        <v>16</v>
      </c>
      <c r="I304" s="45" t="s">
        <v>15</v>
      </c>
      <c r="J304" s="94">
        <f>200+54.6</f>
        <v>254.6</v>
      </c>
      <c r="K304" s="94">
        <v>13095.1</v>
      </c>
      <c r="L304" s="94">
        <v>7867.3</v>
      </c>
      <c r="M304" s="176">
        <v>2523.9</v>
      </c>
      <c r="N304" s="176">
        <v>11105</v>
      </c>
      <c r="O304" s="176">
        <v>9000</v>
      </c>
      <c r="P304" s="94">
        <f>J304+K304+L304+M304+N304+O304</f>
        <v>43845.9</v>
      </c>
      <c r="Q304" s="45">
        <v>2021</v>
      </c>
      <c r="R304" s="24"/>
      <c r="S304" s="24"/>
      <c r="T304" s="24"/>
      <c r="U304" s="23"/>
    </row>
    <row r="305" spans="1:21" s="3" customFormat="1" ht="12.75">
      <c r="A305" s="44" t="s">
        <v>14</v>
      </c>
      <c r="B305" s="45">
        <v>1</v>
      </c>
      <c r="C305" s="45">
        <v>2</v>
      </c>
      <c r="D305" s="45">
        <v>3</v>
      </c>
      <c r="E305" s="45">
        <v>0</v>
      </c>
      <c r="F305" s="45">
        <v>6</v>
      </c>
      <c r="G305" s="45">
        <v>2</v>
      </c>
      <c r="H305" s="66" t="s">
        <v>17</v>
      </c>
      <c r="I305" s="45" t="s">
        <v>15</v>
      </c>
      <c r="J305" s="94">
        <v>0</v>
      </c>
      <c r="K305" s="94">
        <v>90.1</v>
      </c>
      <c r="L305" s="94">
        <v>0</v>
      </c>
      <c r="M305" s="176">
        <v>0</v>
      </c>
      <c r="N305" s="176">
        <v>0</v>
      </c>
      <c r="O305" s="176">
        <v>0</v>
      </c>
      <c r="P305" s="94">
        <f>J305+K305+L305+M305+N305+O305</f>
        <v>90.1</v>
      </c>
      <c r="Q305" s="45">
        <v>2017</v>
      </c>
      <c r="R305" s="24"/>
      <c r="S305" s="24"/>
      <c r="T305" s="24"/>
      <c r="U305" s="23"/>
    </row>
    <row r="306" spans="1:18" ht="51">
      <c r="A306" s="44" t="s">
        <v>14</v>
      </c>
      <c r="B306" s="45">
        <v>1</v>
      </c>
      <c r="C306" s="45">
        <v>2</v>
      </c>
      <c r="D306" s="45">
        <v>3</v>
      </c>
      <c r="E306" s="45">
        <v>0</v>
      </c>
      <c r="F306" s="45">
        <v>6</v>
      </c>
      <c r="G306" s="47"/>
      <c r="H306" s="49" t="s">
        <v>121</v>
      </c>
      <c r="I306" s="47" t="s">
        <v>54</v>
      </c>
      <c r="J306" s="88">
        <v>0</v>
      </c>
      <c r="K306" s="88">
        <v>5</v>
      </c>
      <c r="L306" s="102">
        <v>2</v>
      </c>
      <c r="M306" s="93">
        <v>1</v>
      </c>
      <c r="N306" s="93">
        <v>4</v>
      </c>
      <c r="O306" s="93">
        <v>3</v>
      </c>
      <c r="P306" s="88">
        <f aca="true" t="shared" si="8" ref="P306:P313">SUM(J306:O306)</f>
        <v>15</v>
      </c>
      <c r="Q306" s="47">
        <v>2020</v>
      </c>
      <c r="R306" s="24"/>
    </row>
    <row r="307" spans="1:18" ht="51">
      <c r="A307" s="44" t="s">
        <v>14</v>
      </c>
      <c r="B307" s="45">
        <v>1</v>
      </c>
      <c r="C307" s="45">
        <v>2</v>
      </c>
      <c r="D307" s="45">
        <v>3</v>
      </c>
      <c r="E307" s="45">
        <v>0</v>
      </c>
      <c r="F307" s="45">
        <v>6</v>
      </c>
      <c r="G307" s="47"/>
      <c r="H307" s="49" t="s">
        <v>122</v>
      </c>
      <c r="I307" s="47" t="s">
        <v>54</v>
      </c>
      <c r="J307" s="102">
        <v>2</v>
      </c>
      <c r="K307" s="102">
        <v>9</v>
      </c>
      <c r="L307" s="102">
        <v>13</v>
      </c>
      <c r="M307" s="178">
        <v>4</v>
      </c>
      <c r="N307" s="178">
        <v>5</v>
      </c>
      <c r="O307" s="178">
        <v>2</v>
      </c>
      <c r="P307" s="88">
        <f t="shared" si="8"/>
        <v>35</v>
      </c>
      <c r="Q307" s="47">
        <v>2020</v>
      </c>
      <c r="R307" s="24"/>
    </row>
    <row r="308" spans="1:18" ht="51">
      <c r="A308" s="44" t="s">
        <v>14</v>
      </c>
      <c r="B308" s="45">
        <v>1</v>
      </c>
      <c r="C308" s="45">
        <v>2</v>
      </c>
      <c r="D308" s="45">
        <v>3</v>
      </c>
      <c r="E308" s="45">
        <v>0</v>
      </c>
      <c r="F308" s="45">
        <v>6</v>
      </c>
      <c r="G308" s="47"/>
      <c r="H308" s="49" t="s">
        <v>123</v>
      </c>
      <c r="I308" s="47" t="s">
        <v>54</v>
      </c>
      <c r="J308" s="88">
        <v>0</v>
      </c>
      <c r="K308" s="88">
        <v>2</v>
      </c>
      <c r="L308" s="88">
        <v>1</v>
      </c>
      <c r="M308" s="93">
        <v>0</v>
      </c>
      <c r="N308" s="93">
        <v>0</v>
      </c>
      <c r="O308" s="93">
        <v>0</v>
      </c>
      <c r="P308" s="88">
        <f t="shared" si="8"/>
        <v>3</v>
      </c>
      <c r="Q308" s="47">
        <v>2018</v>
      </c>
      <c r="R308" s="24"/>
    </row>
    <row r="309" spans="1:18" ht="38.25">
      <c r="A309" s="44" t="s">
        <v>14</v>
      </c>
      <c r="B309" s="45">
        <v>1</v>
      </c>
      <c r="C309" s="45">
        <v>2</v>
      </c>
      <c r="D309" s="45">
        <v>3</v>
      </c>
      <c r="E309" s="45">
        <v>0</v>
      </c>
      <c r="F309" s="45">
        <v>6</v>
      </c>
      <c r="G309" s="47"/>
      <c r="H309" s="49" t="s">
        <v>124</v>
      </c>
      <c r="I309" s="47" t="s">
        <v>54</v>
      </c>
      <c r="J309" s="88">
        <v>0</v>
      </c>
      <c r="K309" s="88">
        <v>44</v>
      </c>
      <c r="L309" s="88">
        <v>17</v>
      </c>
      <c r="M309" s="93">
        <v>5</v>
      </c>
      <c r="N309" s="93">
        <v>2</v>
      </c>
      <c r="O309" s="93">
        <v>2</v>
      </c>
      <c r="P309" s="88">
        <f t="shared" si="8"/>
        <v>70</v>
      </c>
      <c r="Q309" s="47">
        <v>2021</v>
      </c>
      <c r="R309" s="24"/>
    </row>
    <row r="310" spans="1:18" ht="51">
      <c r="A310" s="44" t="s">
        <v>14</v>
      </c>
      <c r="B310" s="45">
        <v>1</v>
      </c>
      <c r="C310" s="45">
        <v>2</v>
      </c>
      <c r="D310" s="45">
        <v>3</v>
      </c>
      <c r="E310" s="45">
        <v>0</v>
      </c>
      <c r="F310" s="45">
        <v>6</v>
      </c>
      <c r="G310" s="47"/>
      <c r="H310" s="49" t="s">
        <v>125</v>
      </c>
      <c r="I310" s="47" t="s">
        <v>54</v>
      </c>
      <c r="J310" s="88">
        <v>0</v>
      </c>
      <c r="K310" s="88">
        <v>4</v>
      </c>
      <c r="L310" s="88">
        <v>7</v>
      </c>
      <c r="M310" s="93">
        <v>2</v>
      </c>
      <c r="N310" s="93">
        <v>2</v>
      </c>
      <c r="O310" s="93">
        <v>0</v>
      </c>
      <c r="P310" s="88">
        <f t="shared" si="8"/>
        <v>15</v>
      </c>
      <c r="Q310" s="47">
        <v>2020</v>
      </c>
      <c r="R310" s="24"/>
    </row>
    <row r="311" spans="1:18" ht="51">
      <c r="A311" s="44" t="s">
        <v>14</v>
      </c>
      <c r="B311" s="45">
        <v>1</v>
      </c>
      <c r="C311" s="45">
        <v>2</v>
      </c>
      <c r="D311" s="45">
        <v>3</v>
      </c>
      <c r="E311" s="45">
        <v>0</v>
      </c>
      <c r="F311" s="45">
        <v>6</v>
      </c>
      <c r="G311" s="47"/>
      <c r="H311" s="49" t="s">
        <v>126</v>
      </c>
      <c r="I311" s="47" t="s">
        <v>54</v>
      </c>
      <c r="J311" s="88">
        <v>0</v>
      </c>
      <c r="K311" s="88">
        <v>1</v>
      </c>
      <c r="L311" s="88">
        <v>1</v>
      </c>
      <c r="M311" s="93">
        <v>1</v>
      </c>
      <c r="N311" s="93">
        <v>2</v>
      </c>
      <c r="O311" s="93">
        <v>0</v>
      </c>
      <c r="P311" s="88">
        <f t="shared" si="8"/>
        <v>5</v>
      </c>
      <c r="Q311" s="47">
        <v>2020</v>
      </c>
      <c r="R311" s="24"/>
    </row>
    <row r="312" spans="1:18" ht="38.25">
      <c r="A312" s="44" t="s">
        <v>14</v>
      </c>
      <c r="B312" s="45">
        <v>1</v>
      </c>
      <c r="C312" s="45">
        <v>2</v>
      </c>
      <c r="D312" s="45">
        <v>3</v>
      </c>
      <c r="E312" s="45">
        <v>0</v>
      </c>
      <c r="F312" s="45">
        <v>6</v>
      </c>
      <c r="G312" s="47"/>
      <c r="H312" s="49" t="s">
        <v>127</v>
      </c>
      <c r="I312" s="47" t="s">
        <v>54</v>
      </c>
      <c r="J312" s="88">
        <v>0</v>
      </c>
      <c r="K312" s="88">
        <v>0</v>
      </c>
      <c r="L312" s="88">
        <v>6</v>
      </c>
      <c r="M312" s="93">
        <v>0</v>
      </c>
      <c r="N312" s="93">
        <v>2</v>
      </c>
      <c r="O312" s="93">
        <v>0</v>
      </c>
      <c r="P312" s="88">
        <f t="shared" si="8"/>
        <v>8</v>
      </c>
      <c r="Q312" s="47">
        <v>2020</v>
      </c>
      <c r="R312" s="24"/>
    </row>
    <row r="313" spans="1:18" ht="38.25">
      <c r="A313" s="44" t="s">
        <v>14</v>
      </c>
      <c r="B313" s="45">
        <v>1</v>
      </c>
      <c r="C313" s="45">
        <v>2</v>
      </c>
      <c r="D313" s="45">
        <v>3</v>
      </c>
      <c r="E313" s="45">
        <v>0</v>
      </c>
      <c r="F313" s="45">
        <v>6</v>
      </c>
      <c r="G313" s="47"/>
      <c r="H313" s="49" t="s">
        <v>128</v>
      </c>
      <c r="I313" s="47" t="s">
        <v>54</v>
      </c>
      <c r="J313" s="88">
        <v>0</v>
      </c>
      <c r="K313" s="88">
        <v>0</v>
      </c>
      <c r="L313" s="88">
        <v>0</v>
      </c>
      <c r="M313" s="93">
        <v>0</v>
      </c>
      <c r="N313" s="93">
        <v>4</v>
      </c>
      <c r="O313" s="93">
        <v>0</v>
      </c>
      <c r="P313" s="88">
        <f t="shared" si="8"/>
        <v>4</v>
      </c>
      <c r="Q313" s="47">
        <v>2020</v>
      </c>
      <c r="R313" s="24"/>
    </row>
    <row r="314" spans="1:21" s="3" customFormat="1" ht="58.5" customHeight="1">
      <c r="A314" s="73" t="s">
        <v>14</v>
      </c>
      <c r="B314" s="74">
        <v>1</v>
      </c>
      <c r="C314" s="74">
        <v>2</v>
      </c>
      <c r="D314" s="74">
        <v>3</v>
      </c>
      <c r="E314" s="74">
        <v>0</v>
      </c>
      <c r="F314" s="74">
        <v>7</v>
      </c>
      <c r="G314" s="74"/>
      <c r="H314" s="78" t="s">
        <v>399</v>
      </c>
      <c r="I314" s="74" t="s">
        <v>15</v>
      </c>
      <c r="J314" s="79">
        <f>J315+J316</f>
        <v>5043</v>
      </c>
      <c r="K314" s="79">
        <f>K315+K316</f>
        <v>7458.1</v>
      </c>
      <c r="L314" s="79">
        <f>L315+L316</f>
        <v>32753.2</v>
      </c>
      <c r="M314" s="153">
        <v>24654.7</v>
      </c>
      <c r="N314" s="153">
        <v>3850</v>
      </c>
      <c r="O314" s="153">
        <v>3850</v>
      </c>
      <c r="P314" s="79">
        <f>J314+K314+L314+M314+N314+O314</f>
        <v>77609</v>
      </c>
      <c r="Q314" s="74">
        <v>2021</v>
      </c>
      <c r="R314" s="24"/>
      <c r="S314" s="24"/>
      <c r="T314" s="24"/>
      <c r="U314" s="23"/>
    </row>
    <row r="315" spans="1:20" ht="12.75">
      <c r="A315" s="44" t="s">
        <v>14</v>
      </c>
      <c r="B315" s="45">
        <v>1</v>
      </c>
      <c r="C315" s="45">
        <v>2</v>
      </c>
      <c r="D315" s="45">
        <v>3</v>
      </c>
      <c r="E315" s="45">
        <v>0</v>
      </c>
      <c r="F315" s="45">
        <v>7</v>
      </c>
      <c r="G315" s="45">
        <v>3</v>
      </c>
      <c r="H315" s="66" t="s">
        <v>16</v>
      </c>
      <c r="I315" s="47" t="s">
        <v>15</v>
      </c>
      <c r="J315" s="94">
        <f>4060+100+70+537.7+275.3</f>
        <v>5043</v>
      </c>
      <c r="K315" s="94">
        <v>6958.1</v>
      </c>
      <c r="L315" s="94">
        <f>32753.248-150</f>
        <v>32603.2</v>
      </c>
      <c r="M315" s="176">
        <v>24654.7</v>
      </c>
      <c r="N315" s="176">
        <v>3850</v>
      </c>
      <c r="O315" s="176">
        <v>3850</v>
      </c>
      <c r="P315" s="94">
        <f>J315+K315+L315+M315+N315+O315</f>
        <v>76959</v>
      </c>
      <c r="Q315" s="45">
        <v>2021</v>
      </c>
      <c r="R315" s="24"/>
      <c r="S315" s="24"/>
      <c r="T315" s="24"/>
    </row>
    <row r="316" spans="1:20" ht="12.75">
      <c r="A316" s="44" t="s">
        <v>14</v>
      </c>
      <c r="B316" s="45">
        <v>1</v>
      </c>
      <c r="C316" s="45">
        <v>2</v>
      </c>
      <c r="D316" s="45">
        <v>3</v>
      </c>
      <c r="E316" s="45">
        <v>0</v>
      </c>
      <c r="F316" s="45">
        <v>7</v>
      </c>
      <c r="G316" s="45">
        <v>2</v>
      </c>
      <c r="H316" s="66" t="s">
        <v>17</v>
      </c>
      <c r="I316" s="47" t="s">
        <v>15</v>
      </c>
      <c r="J316" s="94">
        <v>0</v>
      </c>
      <c r="K316" s="94">
        <v>500</v>
      </c>
      <c r="L316" s="94">
        <v>150</v>
      </c>
      <c r="M316" s="176">
        <v>0</v>
      </c>
      <c r="N316" s="176"/>
      <c r="O316" s="176"/>
      <c r="P316" s="94">
        <f>J316+K316+L316+M316+N316+O316</f>
        <v>650</v>
      </c>
      <c r="Q316" s="45">
        <v>2017</v>
      </c>
      <c r="R316" s="24"/>
      <c r="S316" s="24"/>
      <c r="T316" s="24"/>
    </row>
    <row r="317" spans="1:18" ht="38.25">
      <c r="A317" s="44" t="s">
        <v>14</v>
      </c>
      <c r="B317" s="45">
        <v>1</v>
      </c>
      <c r="C317" s="45">
        <v>2</v>
      </c>
      <c r="D317" s="45">
        <v>3</v>
      </c>
      <c r="E317" s="45">
        <v>0</v>
      </c>
      <c r="F317" s="45">
        <v>7</v>
      </c>
      <c r="G317" s="47"/>
      <c r="H317" s="49" t="s">
        <v>129</v>
      </c>
      <c r="I317" s="47" t="s">
        <v>89</v>
      </c>
      <c r="J317" s="72">
        <f>1270+40+46.9+89+147.3+191.4+96+80.7</f>
        <v>1961.3</v>
      </c>
      <c r="K317" s="72">
        <v>2452</v>
      </c>
      <c r="L317" s="72">
        <f>8178.7+0.5</f>
        <v>8179.2</v>
      </c>
      <c r="M317" s="40">
        <v>5603.4</v>
      </c>
      <c r="N317" s="40">
        <v>1069.4</v>
      </c>
      <c r="O317" s="40">
        <v>875</v>
      </c>
      <c r="P317" s="72">
        <f>SUM(J317:O317)</f>
        <v>20140.3</v>
      </c>
      <c r="Q317" s="47">
        <v>2021</v>
      </c>
      <c r="R317" s="24"/>
    </row>
    <row r="318" spans="1:21" s="3" customFormat="1" ht="45.75" customHeight="1">
      <c r="A318" s="62" t="s">
        <v>14</v>
      </c>
      <c r="B318" s="63">
        <v>1</v>
      </c>
      <c r="C318" s="63">
        <v>3</v>
      </c>
      <c r="D318" s="63">
        <v>0</v>
      </c>
      <c r="E318" s="63">
        <v>0</v>
      </c>
      <c r="F318" s="63">
        <v>0</v>
      </c>
      <c r="G318" s="63"/>
      <c r="H318" s="64" t="s">
        <v>265</v>
      </c>
      <c r="I318" s="63" t="s">
        <v>15</v>
      </c>
      <c r="J318" s="65">
        <f>J319+J320</f>
        <v>98867</v>
      </c>
      <c r="K318" s="65">
        <f>K319+K320</f>
        <v>102623.5</v>
      </c>
      <c r="L318" s="65">
        <f>L319+L320</f>
        <v>137472.9</v>
      </c>
      <c r="M318" s="151">
        <v>134411.3</v>
      </c>
      <c r="N318" s="151">
        <v>139240.9</v>
      </c>
      <c r="O318" s="151">
        <v>102693.5</v>
      </c>
      <c r="P318" s="65">
        <f aca="true" t="shared" si="9" ref="P318:P323">J318+K318+L318+M318+N318+O318</f>
        <v>715309.1</v>
      </c>
      <c r="Q318" s="63">
        <v>2021</v>
      </c>
      <c r="R318" s="24"/>
      <c r="S318" s="24"/>
      <c r="T318" s="24"/>
      <c r="U318" s="23"/>
    </row>
    <row r="319" spans="1:21" s="3" customFormat="1" ht="12.75">
      <c r="A319" s="44" t="s">
        <v>14</v>
      </c>
      <c r="B319" s="45">
        <v>1</v>
      </c>
      <c r="C319" s="45">
        <v>3</v>
      </c>
      <c r="D319" s="45">
        <v>0</v>
      </c>
      <c r="E319" s="45">
        <v>0</v>
      </c>
      <c r="F319" s="45">
        <v>0</v>
      </c>
      <c r="G319" s="45">
        <v>3</v>
      </c>
      <c r="H319" s="66" t="s">
        <v>16</v>
      </c>
      <c r="I319" s="45" t="s">
        <v>15</v>
      </c>
      <c r="J319" s="94">
        <f>J322+J337+J351+J369+J381</f>
        <v>98867</v>
      </c>
      <c r="K319" s="94">
        <f>K322+K337+K351+K371+K387</f>
        <v>102432.2</v>
      </c>
      <c r="L319" s="94">
        <f>L322+L337+L351+L371+L387</f>
        <v>133585.7</v>
      </c>
      <c r="M319" s="176">
        <v>134411.3</v>
      </c>
      <c r="N319" s="176">
        <v>139240.9</v>
      </c>
      <c r="O319" s="176">
        <v>102693.5</v>
      </c>
      <c r="P319" s="94">
        <f t="shared" si="9"/>
        <v>711230.6</v>
      </c>
      <c r="Q319" s="111">
        <v>2021</v>
      </c>
      <c r="R319" s="24"/>
      <c r="S319" s="24"/>
      <c r="T319" s="24"/>
      <c r="U319" s="23"/>
    </row>
    <row r="320" spans="1:21" s="3" customFormat="1" ht="12.75">
      <c r="A320" s="44" t="s">
        <v>14</v>
      </c>
      <c r="B320" s="45">
        <v>1</v>
      </c>
      <c r="C320" s="45">
        <v>3</v>
      </c>
      <c r="D320" s="45">
        <v>0</v>
      </c>
      <c r="E320" s="45">
        <v>0</v>
      </c>
      <c r="F320" s="45">
        <v>0</v>
      </c>
      <c r="G320" s="45">
        <v>2</v>
      </c>
      <c r="H320" s="66" t="s">
        <v>17</v>
      </c>
      <c r="I320" s="45" t="s">
        <v>15</v>
      </c>
      <c r="J320" s="94">
        <f>J323+J338</f>
        <v>0</v>
      </c>
      <c r="K320" s="94">
        <f>K323+K338</f>
        <v>191.3</v>
      </c>
      <c r="L320" s="94">
        <f>L323+L338</f>
        <v>3887.2</v>
      </c>
      <c r="M320" s="176">
        <v>0</v>
      </c>
      <c r="N320" s="176">
        <v>0</v>
      </c>
      <c r="O320" s="176">
        <v>0</v>
      </c>
      <c r="P320" s="94">
        <f t="shared" si="9"/>
        <v>4078.5</v>
      </c>
      <c r="Q320" s="45">
        <v>2018</v>
      </c>
      <c r="R320" s="24"/>
      <c r="S320" s="24"/>
      <c r="T320" s="24"/>
      <c r="U320" s="23"/>
    </row>
    <row r="321" spans="1:21" s="3" customFormat="1" ht="72.75" customHeight="1">
      <c r="A321" s="85" t="s">
        <v>14</v>
      </c>
      <c r="B321" s="70">
        <v>1</v>
      </c>
      <c r="C321" s="70">
        <v>3</v>
      </c>
      <c r="D321" s="70">
        <v>1</v>
      </c>
      <c r="E321" s="70">
        <v>0</v>
      </c>
      <c r="F321" s="70">
        <v>0</v>
      </c>
      <c r="G321" s="70"/>
      <c r="H321" s="71" t="s">
        <v>130</v>
      </c>
      <c r="I321" s="70" t="s">
        <v>15</v>
      </c>
      <c r="J321" s="48">
        <f>J322+J323</f>
        <v>77831.5</v>
      </c>
      <c r="K321" s="48">
        <f>K322+K323</f>
        <v>71342</v>
      </c>
      <c r="L321" s="48">
        <f>L322+L323</f>
        <v>76243</v>
      </c>
      <c r="M321" s="42">
        <v>76926.7</v>
      </c>
      <c r="N321" s="42">
        <v>80625.5</v>
      </c>
      <c r="O321" s="42">
        <v>83369.4</v>
      </c>
      <c r="P321" s="48">
        <f t="shared" si="9"/>
        <v>466338.1</v>
      </c>
      <c r="Q321" s="70">
        <v>2021</v>
      </c>
      <c r="R321" s="24"/>
      <c r="S321" s="24"/>
      <c r="T321" s="24"/>
      <c r="U321" s="23"/>
    </row>
    <row r="322" spans="1:21" s="3" customFormat="1" ht="12.75">
      <c r="A322" s="44" t="s">
        <v>14</v>
      </c>
      <c r="B322" s="45">
        <v>1</v>
      </c>
      <c r="C322" s="45">
        <v>3</v>
      </c>
      <c r="D322" s="45">
        <v>1</v>
      </c>
      <c r="E322" s="45">
        <v>0</v>
      </c>
      <c r="F322" s="45">
        <v>0</v>
      </c>
      <c r="G322" s="45">
        <v>3</v>
      </c>
      <c r="H322" s="66" t="s">
        <v>16</v>
      </c>
      <c r="I322" s="45" t="s">
        <v>15</v>
      </c>
      <c r="J322" s="94">
        <f aca="true" t="shared" si="10" ref="J322:L323">J329+J333</f>
        <v>77831.5</v>
      </c>
      <c r="K322" s="94">
        <f t="shared" si="10"/>
        <v>71342</v>
      </c>
      <c r="L322" s="94">
        <f t="shared" si="10"/>
        <v>72492.5</v>
      </c>
      <c r="M322" s="176">
        <v>76926.7</v>
      </c>
      <c r="N322" s="176">
        <v>80625.5</v>
      </c>
      <c r="O322" s="176">
        <v>83369.4</v>
      </c>
      <c r="P322" s="94">
        <f t="shared" si="9"/>
        <v>462587.6</v>
      </c>
      <c r="Q322" s="45">
        <v>2021</v>
      </c>
      <c r="R322" s="24"/>
      <c r="S322" s="24"/>
      <c r="T322" s="24"/>
      <c r="U322" s="23"/>
    </row>
    <row r="323" spans="1:21" s="3" customFormat="1" ht="12.75">
      <c r="A323" s="44" t="s">
        <v>14</v>
      </c>
      <c r="B323" s="45">
        <v>1</v>
      </c>
      <c r="C323" s="45">
        <v>3</v>
      </c>
      <c r="D323" s="45">
        <v>1</v>
      </c>
      <c r="E323" s="45">
        <v>0</v>
      </c>
      <c r="F323" s="45">
        <v>0</v>
      </c>
      <c r="G323" s="45">
        <v>2</v>
      </c>
      <c r="H323" s="66" t="s">
        <v>17</v>
      </c>
      <c r="I323" s="45" t="s">
        <v>15</v>
      </c>
      <c r="J323" s="94">
        <f t="shared" si="10"/>
        <v>0</v>
      </c>
      <c r="K323" s="94">
        <f t="shared" si="10"/>
        <v>0</v>
      </c>
      <c r="L323" s="94">
        <f t="shared" si="10"/>
        <v>3750.5</v>
      </c>
      <c r="M323" s="176">
        <v>0</v>
      </c>
      <c r="N323" s="176">
        <v>0</v>
      </c>
      <c r="O323" s="176">
        <v>0</v>
      </c>
      <c r="P323" s="94">
        <f t="shared" si="9"/>
        <v>3750.5</v>
      </c>
      <c r="Q323" s="45">
        <v>2018</v>
      </c>
      <c r="R323" s="24"/>
      <c r="S323" s="24"/>
      <c r="T323" s="24"/>
      <c r="U323" s="23"/>
    </row>
    <row r="324" spans="1:18" ht="63.75">
      <c r="A324" s="44" t="s">
        <v>14</v>
      </c>
      <c r="B324" s="45">
        <v>1</v>
      </c>
      <c r="C324" s="45">
        <v>3</v>
      </c>
      <c r="D324" s="45">
        <v>1</v>
      </c>
      <c r="E324" s="45">
        <v>0</v>
      </c>
      <c r="F324" s="45">
        <v>0</v>
      </c>
      <c r="G324" s="47"/>
      <c r="H324" s="46" t="s">
        <v>131</v>
      </c>
      <c r="I324" s="47" t="s">
        <v>20</v>
      </c>
      <c r="J324" s="167">
        <v>100</v>
      </c>
      <c r="K324" s="167">
        <v>100</v>
      </c>
      <c r="L324" s="167">
        <v>100</v>
      </c>
      <c r="M324" s="167">
        <v>100</v>
      </c>
      <c r="N324" s="167">
        <v>100</v>
      </c>
      <c r="O324" s="167">
        <v>100</v>
      </c>
      <c r="P324" s="167">
        <v>100</v>
      </c>
      <c r="Q324" s="164">
        <v>2021</v>
      </c>
      <c r="R324" s="24"/>
    </row>
    <row r="325" spans="1:18" ht="63.75">
      <c r="A325" s="44" t="s">
        <v>14</v>
      </c>
      <c r="B325" s="45">
        <v>1</v>
      </c>
      <c r="C325" s="45">
        <v>3</v>
      </c>
      <c r="D325" s="45">
        <v>1</v>
      </c>
      <c r="E325" s="45">
        <v>0</v>
      </c>
      <c r="F325" s="45">
        <v>0</v>
      </c>
      <c r="G325" s="97"/>
      <c r="H325" s="98" t="s">
        <v>132</v>
      </c>
      <c r="I325" s="97" t="s">
        <v>20</v>
      </c>
      <c r="J325" s="180">
        <v>98</v>
      </c>
      <c r="K325" s="180">
        <v>99</v>
      </c>
      <c r="L325" s="180">
        <v>100</v>
      </c>
      <c r="M325" s="180">
        <v>100</v>
      </c>
      <c r="N325" s="180">
        <v>100</v>
      </c>
      <c r="O325" s="180">
        <v>100</v>
      </c>
      <c r="P325" s="180">
        <v>100</v>
      </c>
      <c r="Q325" s="181">
        <v>2021</v>
      </c>
      <c r="R325" s="24"/>
    </row>
    <row r="326" spans="1:18" ht="61.5" customHeight="1">
      <c r="A326" s="73" t="s">
        <v>14</v>
      </c>
      <c r="B326" s="74">
        <v>1</v>
      </c>
      <c r="C326" s="74">
        <v>3</v>
      </c>
      <c r="D326" s="74">
        <v>1</v>
      </c>
      <c r="E326" s="74">
        <v>0</v>
      </c>
      <c r="F326" s="74">
        <v>1</v>
      </c>
      <c r="G326" s="75"/>
      <c r="H326" s="76" t="s">
        <v>24</v>
      </c>
      <c r="I326" s="75" t="s">
        <v>39</v>
      </c>
      <c r="J326" s="77" t="s">
        <v>40</v>
      </c>
      <c r="K326" s="77" t="s">
        <v>40</v>
      </c>
      <c r="L326" s="112" t="s">
        <v>40</v>
      </c>
      <c r="M326" s="152" t="s">
        <v>40</v>
      </c>
      <c r="N326" s="152" t="s">
        <v>40</v>
      </c>
      <c r="O326" s="152" t="s">
        <v>40</v>
      </c>
      <c r="P326" s="77" t="s">
        <v>40</v>
      </c>
      <c r="Q326" s="75">
        <v>2021</v>
      </c>
      <c r="R326" s="24"/>
    </row>
    <row r="327" spans="1:18" ht="38.25">
      <c r="A327" s="44" t="s">
        <v>14</v>
      </c>
      <c r="B327" s="45">
        <v>1</v>
      </c>
      <c r="C327" s="45">
        <v>3</v>
      </c>
      <c r="D327" s="45">
        <v>1</v>
      </c>
      <c r="E327" s="45">
        <v>0</v>
      </c>
      <c r="F327" s="45">
        <v>1</v>
      </c>
      <c r="G327" s="47"/>
      <c r="H327" s="46" t="s">
        <v>282</v>
      </c>
      <c r="I327" s="47" t="s">
        <v>20</v>
      </c>
      <c r="J327" s="72">
        <v>100</v>
      </c>
      <c r="K327" s="72">
        <v>100</v>
      </c>
      <c r="L327" s="72">
        <v>100</v>
      </c>
      <c r="M327" s="40">
        <v>100</v>
      </c>
      <c r="N327" s="40">
        <v>100</v>
      </c>
      <c r="O327" s="40">
        <v>100</v>
      </c>
      <c r="P327" s="95">
        <v>100</v>
      </c>
      <c r="Q327" s="47">
        <v>2021</v>
      </c>
      <c r="R327" s="24"/>
    </row>
    <row r="328" spans="1:21" s="3" customFormat="1" ht="58.5" customHeight="1">
      <c r="A328" s="73" t="s">
        <v>14</v>
      </c>
      <c r="B328" s="74">
        <v>1</v>
      </c>
      <c r="C328" s="74">
        <v>3</v>
      </c>
      <c r="D328" s="74">
        <v>1</v>
      </c>
      <c r="E328" s="74">
        <v>0</v>
      </c>
      <c r="F328" s="74">
        <v>2</v>
      </c>
      <c r="G328" s="74"/>
      <c r="H328" s="78" t="s">
        <v>400</v>
      </c>
      <c r="I328" s="74" t="s">
        <v>15</v>
      </c>
      <c r="J328" s="79">
        <f>J329+J330</f>
        <v>72039.1</v>
      </c>
      <c r="K328" s="79">
        <f>K329+K330</f>
        <v>64992.6</v>
      </c>
      <c r="L328" s="79">
        <f>L329+L330</f>
        <v>71562.7</v>
      </c>
      <c r="M328" s="153">
        <v>70801.7</v>
      </c>
      <c r="N328" s="153">
        <v>74368.6</v>
      </c>
      <c r="O328" s="153">
        <v>76942</v>
      </c>
      <c r="P328" s="79">
        <f>J328+K328+L328+M328+N328+O328</f>
        <v>430706.7</v>
      </c>
      <c r="Q328" s="74">
        <v>2021</v>
      </c>
      <c r="R328" s="24"/>
      <c r="S328" s="24"/>
      <c r="T328" s="24"/>
      <c r="U328" s="23"/>
    </row>
    <row r="329" spans="1:21" s="3" customFormat="1" ht="12.75">
      <c r="A329" s="44" t="s">
        <v>14</v>
      </c>
      <c r="B329" s="45">
        <v>1</v>
      </c>
      <c r="C329" s="45">
        <v>3</v>
      </c>
      <c r="D329" s="45">
        <v>1</v>
      </c>
      <c r="E329" s="45">
        <v>0</v>
      </c>
      <c r="F329" s="45">
        <v>2</v>
      </c>
      <c r="G329" s="45">
        <v>3</v>
      </c>
      <c r="H329" s="66" t="s">
        <v>16</v>
      </c>
      <c r="I329" s="45" t="s">
        <v>15</v>
      </c>
      <c r="J329" s="94">
        <f>69439.1-0.1+4910-2309.9</f>
        <v>72039.1</v>
      </c>
      <c r="K329" s="94">
        <f>72121.9-7129.3</f>
        <v>64992.6</v>
      </c>
      <c r="L329" s="94">
        <v>67917.1</v>
      </c>
      <c r="M329" s="176">
        <v>70801.7</v>
      </c>
      <c r="N329" s="176">
        <v>74368.6</v>
      </c>
      <c r="O329" s="176">
        <v>76942</v>
      </c>
      <c r="P329" s="94">
        <f>J329+K329+L329+M329+N329+O329</f>
        <v>427061.1</v>
      </c>
      <c r="Q329" s="45">
        <v>2021</v>
      </c>
      <c r="R329" s="24"/>
      <c r="S329" s="24"/>
      <c r="T329" s="24"/>
      <c r="U329" s="23"/>
    </row>
    <row r="330" spans="1:21" s="3" customFormat="1" ht="12.75">
      <c r="A330" s="44" t="s">
        <v>14</v>
      </c>
      <c r="B330" s="45">
        <v>1</v>
      </c>
      <c r="C330" s="45">
        <v>3</v>
      </c>
      <c r="D330" s="45">
        <v>1</v>
      </c>
      <c r="E330" s="45">
        <v>0</v>
      </c>
      <c r="F330" s="45">
        <v>2</v>
      </c>
      <c r="G330" s="45">
        <v>2</v>
      </c>
      <c r="H330" s="66" t="s">
        <v>17</v>
      </c>
      <c r="I330" s="45" t="s">
        <v>15</v>
      </c>
      <c r="J330" s="94">
        <v>0</v>
      </c>
      <c r="K330" s="94">
        <v>0</v>
      </c>
      <c r="L330" s="94">
        <v>3645.6</v>
      </c>
      <c r="M330" s="176">
        <v>0</v>
      </c>
      <c r="N330" s="176">
        <v>0</v>
      </c>
      <c r="O330" s="176">
        <v>0</v>
      </c>
      <c r="P330" s="94">
        <f>J330+K330+L330+M330+N330+O330</f>
        <v>3645.6</v>
      </c>
      <c r="Q330" s="45">
        <v>2018</v>
      </c>
      <c r="R330" s="24"/>
      <c r="S330" s="24"/>
      <c r="T330" s="24"/>
      <c r="U330" s="23"/>
    </row>
    <row r="331" spans="1:18" ht="25.5">
      <c r="A331" s="44" t="s">
        <v>14</v>
      </c>
      <c r="B331" s="45">
        <v>1</v>
      </c>
      <c r="C331" s="45">
        <v>3</v>
      </c>
      <c r="D331" s="45">
        <v>1</v>
      </c>
      <c r="E331" s="45">
        <v>0</v>
      </c>
      <c r="F331" s="45">
        <v>2</v>
      </c>
      <c r="G331" s="47"/>
      <c r="H331" s="46" t="s">
        <v>133</v>
      </c>
      <c r="I331" s="47" t="s">
        <v>224</v>
      </c>
      <c r="J331" s="72">
        <v>387730.8</v>
      </c>
      <c r="K331" s="72">
        <f>387730.8-827.8</f>
        <v>386903</v>
      </c>
      <c r="L331" s="72">
        <v>386903</v>
      </c>
      <c r="M331" s="72">
        <v>386903</v>
      </c>
      <c r="N331" s="72">
        <v>386903</v>
      </c>
      <c r="O331" s="72">
        <v>386903</v>
      </c>
      <c r="P331" s="72">
        <v>387730.8</v>
      </c>
      <c r="Q331" s="47">
        <v>2021</v>
      </c>
      <c r="R331" s="24"/>
    </row>
    <row r="332" spans="1:21" s="3" customFormat="1" ht="73.5" customHeight="1">
      <c r="A332" s="73" t="s">
        <v>14</v>
      </c>
      <c r="B332" s="74">
        <v>1</v>
      </c>
      <c r="C332" s="74">
        <v>3</v>
      </c>
      <c r="D332" s="74">
        <v>1</v>
      </c>
      <c r="E332" s="74">
        <v>0</v>
      </c>
      <c r="F332" s="74">
        <v>3</v>
      </c>
      <c r="G332" s="74"/>
      <c r="H332" s="78" t="s">
        <v>401</v>
      </c>
      <c r="I332" s="74" t="s">
        <v>15</v>
      </c>
      <c r="J332" s="79">
        <f>J333+J334</f>
        <v>5792.4</v>
      </c>
      <c r="K332" s="79">
        <f>K333+K334</f>
        <v>6349.4</v>
      </c>
      <c r="L332" s="79">
        <f>L333+L334</f>
        <v>4680.3</v>
      </c>
      <c r="M332" s="153">
        <v>6125</v>
      </c>
      <c r="N332" s="153">
        <v>6256.9</v>
      </c>
      <c r="O332" s="153">
        <v>6427.4</v>
      </c>
      <c r="P332" s="79">
        <f>J332+K332+L332+M332+N332+O332</f>
        <v>35631.4</v>
      </c>
      <c r="Q332" s="74">
        <v>2021</v>
      </c>
      <c r="R332" s="24"/>
      <c r="S332" s="24"/>
      <c r="T332" s="24"/>
      <c r="U332" s="23"/>
    </row>
    <row r="333" spans="1:21" s="3" customFormat="1" ht="12.75">
      <c r="A333" s="44" t="s">
        <v>14</v>
      </c>
      <c r="B333" s="45">
        <v>1</v>
      </c>
      <c r="C333" s="45">
        <v>3</v>
      </c>
      <c r="D333" s="45">
        <v>1</v>
      </c>
      <c r="E333" s="45">
        <v>0</v>
      </c>
      <c r="F333" s="45">
        <v>3</v>
      </c>
      <c r="G333" s="45">
        <v>3</v>
      </c>
      <c r="H333" s="66" t="s">
        <v>16</v>
      </c>
      <c r="I333" s="45" t="s">
        <v>15</v>
      </c>
      <c r="J333" s="94">
        <f>6353.8-561.4</f>
        <v>5792.4</v>
      </c>
      <c r="K333" s="94">
        <f>6651.5-245.8+0.1-56.4</f>
        <v>6349.4</v>
      </c>
      <c r="L333" s="94">
        <v>4575.4</v>
      </c>
      <c r="M333" s="176">
        <v>6125</v>
      </c>
      <c r="N333" s="176">
        <v>6256.9</v>
      </c>
      <c r="O333" s="176">
        <v>6427.4</v>
      </c>
      <c r="P333" s="94">
        <f>J333+K333+L333+M333+N333+O333</f>
        <v>35526.5</v>
      </c>
      <c r="Q333" s="45">
        <v>2021</v>
      </c>
      <c r="R333" s="24"/>
      <c r="S333" s="24"/>
      <c r="T333" s="24"/>
      <c r="U333" s="23"/>
    </row>
    <row r="334" spans="1:21" s="3" customFormat="1" ht="12.75">
      <c r="A334" s="44" t="s">
        <v>14</v>
      </c>
      <c r="B334" s="45">
        <v>1</v>
      </c>
      <c r="C334" s="45">
        <v>3</v>
      </c>
      <c r="D334" s="45">
        <v>1</v>
      </c>
      <c r="E334" s="45">
        <v>0</v>
      </c>
      <c r="F334" s="45">
        <v>3</v>
      </c>
      <c r="G334" s="45">
        <v>2</v>
      </c>
      <c r="H334" s="66" t="s">
        <v>17</v>
      </c>
      <c r="I334" s="45" t="s">
        <v>15</v>
      </c>
      <c r="J334" s="94">
        <v>0</v>
      </c>
      <c r="K334" s="94">
        <v>0</v>
      </c>
      <c r="L334" s="94">
        <v>104.9</v>
      </c>
      <c r="M334" s="176">
        <v>0</v>
      </c>
      <c r="N334" s="176">
        <v>0</v>
      </c>
      <c r="O334" s="176">
        <v>0</v>
      </c>
      <c r="P334" s="94">
        <f>J334+K334+L334+M334+N334+O334</f>
        <v>104.9</v>
      </c>
      <c r="Q334" s="45">
        <v>2018</v>
      </c>
      <c r="R334" s="24"/>
      <c r="S334" s="24"/>
      <c r="T334" s="24"/>
      <c r="U334" s="23"/>
    </row>
    <row r="335" spans="1:18" ht="76.5">
      <c r="A335" s="44" t="s">
        <v>14</v>
      </c>
      <c r="B335" s="45">
        <v>1</v>
      </c>
      <c r="C335" s="45">
        <v>3</v>
      </c>
      <c r="D335" s="45">
        <v>1</v>
      </c>
      <c r="E335" s="45">
        <v>0</v>
      </c>
      <c r="F335" s="45">
        <v>3</v>
      </c>
      <c r="G335" s="47"/>
      <c r="H335" s="46" t="s">
        <v>266</v>
      </c>
      <c r="I335" s="47" t="s">
        <v>20</v>
      </c>
      <c r="J335" s="95">
        <f>J333/J9*100</f>
        <v>0.5</v>
      </c>
      <c r="K335" s="95">
        <f>K333/K8*100</f>
        <v>0.2</v>
      </c>
      <c r="L335" s="95">
        <f>L333/L9*100</f>
        <v>0.3</v>
      </c>
      <c r="M335" s="91">
        <v>0.4</v>
      </c>
      <c r="N335" s="91">
        <v>0.4</v>
      </c>
      <c r="O335" s="91">
        <v>0.5</v>
      </c>
      <c r="P335" s="95">
        <v>0.5</v>
      </c>
      <c r="Q335" s="47">
        <v>2021</v>
      </c>
      <c r="R335" s="24"/>
    </row>
    <row r="336" spans="1:21" s="3" customFormat="1" ht="54.75" customHeight="1">
      <c r="A336" s="85" t="s">
        <v>14</v>
      </c>
      <c r="B336" s="70">
        <v>1</v>
      </c>
      <c r="C336" s="70">
        <v>3</v>
      </c>
      <c r="D336" s="70">
        <v>2</v>
      </c>
      <c r="E336" s="70">
        <v>0</v>
      </c>
      <c r="F336" s="70">
        <v>0</v>
      </c>
      <c r="G336" s="70"/>
      <c r="H336" s="71" t="s">
        <v>135</v>
      </c>
      <c r="I336" s="70" t="s">
        <v>15</v>
      </c>
      <c r="J336" s="48">
        <f>J337+J338</f>
        <v>9327.7</v>
      </c>
      <c r="K336" s="48">
        <f>K337+K338</f>
        <v>9337.7</v>
      </c>
      <c r="L336" s="48">
        <f>L337+L338</f>
        <v>20921.8</v>
      </c>
      <c r="M336" s="42">
        <v>6920.6</v>
      </c>
      <c r="N336" s="42">
        <v>1400</v>
      </c>
      <c r="O336" s="42">
        <v>2115</v>
      </c>
      <c r="P336" s="48">
        <f>J336+K336+L336+M336+N336+O336</f>
        <v>50022.8</v>
      </c>
      <c r="Q336" s="70">
        <v>2021</v>
      </c>
      <c r="R336" s="24"/>
      <c r="S336" s="24"/>
      <c r="T336" s="24"/>
      <c r="U336" s="23"/>
    </row>
    <row r="337" spans="1:21" s="3" customFormat="1" ht="12.75">
      <c r="A337" s="44" t="s">
        <v>14</v>
      </c>
      <c r="B337" s="45">
        <v>1</v>
      </c>
      <c r="C337" s="45">
        <v>3</v>
      </c>
      <c r="D337" s="45">
        <v>2</v>
      </c>
      <c r="E337" s="45">
        <v>0</v>
      </c>
      <c r="F337" s="45">
        <v>0</v>
      </c>
      <c r="G337" s="45">
        <v>3</v>
      </c>
      <c r="H337" s="66" t="s">
        <v>16</v>
      </c>
      <c r="I337" s="45" t="s">
        <v>15</v>
      </c>
      <c r="J337" s="94">
        <f aca="true" t="shared" si="11" ref="J337:L338">J344</f>
        <v>9327.7</v>
      </c>
      <c r="K337" s="94">
        <f t="shared" si="11"/>
        <v>9146.4</v>
      </c>
      <c r="L337" s="94">
        <f t="shared" si="11"/>
        <v>20785.1</v>
      </c>
      <c r="M337" s="176">
        <v>6920.6</v>
      </c>
      <c r="N337" s="176">
        <v>1400</v>
      </c>
      <c r="O337" s="176">
        <v>2115</v>
      </c>
      <c r="P337" s="94">
        <f>J337+K337+L337+M337+N337+O337</f>
        <v>49694.8</v>
      </c>
      <c r="Q337" s="45">
        <v>2021</v>
      </c>
      <c r="R337" s="24"/>
      <c r="S337" s="24"/>
      <c r="T337" s="24"/>
      <c r="U337" s="23"/>
    </row>
    <row r="338" spans="1:21" s="3" customFormat="1" ht="12.75">
      <c r="A338" s="44" t="s">
        <v>14</v>
      </c>
      <c r="B338" s="45">
        <v>1</v>
      </c>
      <c r="C338" s="45">
        <v>3</v>
      </c>
      <c r="D338" s="45">
        <v>2</v>
      </c>
      <c r="E338" s="45">
        <v>0</v>
      </c>
      <c r="F338" s="45">
        <v>0</v>
      </c>
      <c r="G338" s="45">
        <v>2</v>
      </c>
      <c r="H338" s="66" t="s">
        <v>17</v>
      </c>
      <c r="I338" s="45" t="s">
        <v>15</v>
      </c>
      <c r="J338" s="94">
        <f t="shared" si="11"/>
        <v>0</v>
      </c>
      <c r="K338" s="94">
        <f t="shared" si="11"/>
        <v>191.3</v>
      </c>
      <c r="L338" s="94">
        <f t="shared" si="11"/>
        <v>136.7</v>
      </c>
      <c r="M338" s="176">
        <v>0</v>
      </c>
      <c r="N338" s="176">
        <v>0</v>
      </c>
      <c r="O338" s="176">
        <v>0</v>
      </c>
      <c r="P338" s="94">
        <f>J338+K338+L338+M338+N338+O338</f>
        <v>328</v>
      </c>
      <c r="Q338" s="45">
        <v>2018</v>
      </c>
      <c r="R338" s="24"/>
      <c r="S338" s="24"/>
      <c r="T338" s="24"/>
      <c r="U338" s="23"/>
    </row>
    <row r="339" spans="1:18" ht="48.75" customHeight="1">
      <c r="A339" s="44" t="s">
        <v>14</v>
      </c>
      <c r="B339" s="45">
        <v>1</v>
      </c>
      <c r="C339" s="45">
        <v>3</v>
      </c>
      <c r="D339" s="45">
        <v>2</v>
      </c>
      <c r="E339" s="45">
        <v>0</v>
      </c>
      <c r="F339" s="45">
        <v>0</v>
      </c>
      <c r="G339" s="47"/>
      <c r="H339" s="46" t="s">
        <v>136</v>
      </c>
      <c r="I339" s="47" t="s">
        <v>20</v>
      </c>
      <c r="J339" s="72">
        <v>22.7</v>
      </c>
      <c r="K339" s="72">
        <v>23.9</v>
      </c>
      <c r="L339" s="72">
        <v>25</v>
      </c>
      <c r="M339" s="40">
        <v>44.3</v>
      </c>
      <c r="N339" s="40">
        <v>62.5</v>
      </c>
      <c r="O339" s="40">
        <v>86.4</v>
      </c>
      <c r="P339" s="95">
        <v>86.4</v>
      </c>
      <c r="Q339" s="47">
        <v>2021</v>
      </c>
      <c r="R339" s="24"/>
    </row>
    <row r="340" spans="1:18" ht="51.75" customHeight="1">
      <c r="A340" s="44" t="s">
        <v>14</v>
      </c>
      <c r="B340" s="45">
        <v>1</v>
      </c>
      <c r="C340" s="45">
        <v>3</v>
      </c>
      <c r="D340" s="45">
        <v>2</v>
      </c>
      <c r="E340" s="45">
        <v>0</v>
      </c>
      <c r="F340" s="45">
        <v>0</v>
      </c>
      <c r="G340" s="97"/>
      <c r="H340" s="98" t="s">
        <v>137</v>
      </c>
      <c r="I340" s="97" t="s">
        <v>54</v>
      </c>
      <c r="J340" s="96">
        <v>61</v>
      </c>
      <c r="K340" s="96">
        <v>46</v>
      </c>
      <c r="L340" s="96">
        <v>33</v>
      </c>
      <c r="M340" s="113">
        <v>22</v>
      </c>
      <c r="N340" s="177">
        <v>15</v>
      </c>
      <c r="O340" s="177">
        <v>39</v>
      </c>
      <c r="P340" s="96">
        <f>SUM(J340:O340)</f>
        <v>216</v>
      </c>
      <c r="Q340" s="97">
        <v>2021</v>
      </c>
      <c r="R340" s="24"/>
    </row>
    <row r="341" spans="1:18" ht="61.5" customHeight="1">
      <c r="A341" s="73" t="s">
        <v>14</v>
      </c>
      <c r="B341" s="74">
        <v>1</v>
      </c>
      <c r="C341" s="74">
        <v>3</v>
      </c>
      <c r="D341" s="74">
        <v>2</v>
      </c>
      <c r="E341" s="74">
        <v>0</v>
      </c>
      <c r="F341" s="74">
        <v>1</v>
      </c>
      <c r="G341" s="75"/>
      <c r="H341" s="76" t="s">
        <v>222</v>
      </c>
      <c r="I341" s="75" t="s">
        <v>39</v>
      </c>
      <c r="J341" s="77" t="s">
        <v>40</v>
      </c>
      <c r="K341" s="77" t="s">
        <v>40</v>
      </c>
      <c r="L341" s="79" t="s">
        <v>40</v>
      </c>
      <c r="M341" s="152" t="s">
        <v>40</v>
      </c>
      <c r="N341" s="152" t="s">
        <v>40</v>
      </c>
      <c r="O341" s="152" t="s">
        <v>40</v>
      </c>
      <c r="P341" s="77" t="s">
        <v>40</v>
      </c>
      <c r="Q341" s="75">
        <v>2021</v>
      </c>
      <c r="R341" s="24"/>
    </row>
    <row r="342" spans="1:18" ht="63.75">
      <c r="A342" s="44" t="s">
        <v>14</v>
      </c>
      <c r="B342" s="45">
        <v>1</v>
      </c>
      <c r="C342" s="45">
        <v>3</v>
      </c>
      <c r="D342" s="45">
        <v>2</v>
      </c>
      <c r="E342" s="45">
        <v>0</v>
      </c>
      <c r="F342" s="45">
        <v>1</v>
      </c>
      <c r="G342" s="47"/>
      <c r="H342" s="46" t="s">
        <v>212</v>
      </c>
      <c r="I342" s="47" t="s">
        <v>54</v>
      </c>
      <c r="J342" s="88">
        <v>1</v>
      </c>
      <c r="K342" s="88">
        <v>1</v>
      </c>
      <c r="L342" s="88">
        <v>1</v>
      </c>
      <c r="M342" s="93">
        <v>1</v>
      </c>
      <c r="N342" s="93">
        <v>1</v>
      </c>
      <c r="O342" s="93">
        <v>1</v>
      </c>
      <c r="P342" s="88">
        <f>SUM(J342:O342)</f>
        <v>6</v>
      </c>
      <c r="Q342" s="47">
        <v>2021</v>
      </c>
      <c r="R342" s="24"/>
    </row>
    <row r="343" spans="1:21" s="3" customFormat="1" ht="62.25" customHeight="1">
      <c r="A343" s="73" t="s">
        <v>14</v>
      </c>
      <c r="B343" s="74">
        <v>1</v>
      </c>
      <c r="C343" s="74">
        <v>3</v>
      </c>
      <c r="D343" s="74">
        <v>2</v>
      </c>
      <c r="E343" s="74">
        <v>0</v>
      </c>
      <c r="F343" s="74">
        <v>2</v>
      </c>
      <c r="G343" s="74"/>
      <c r="H343" s="78" t="s">
        <v>402</v>
      </c>
      <c r="I343" s="74" t="s">
        <v>15</v>
      </c>
      <c r="J343" s="79">
        <f>J344+J345</f>
        <v>9327.7</v>
      </c>
      <c r="K343" s="79">
        <f>K344+K345</f>
        <v>9337.7</v>
      </c>
      <c r="L343" s="79">
        <f>L344+L345</f>
        <v>20921.8</v>
      </c>
      <c r="M343" s="153">
        <v>6920.6</v>
      </c>
      <c r="N343" s="153">
        <v>1400</v>
      </c>
      <c r="O343" s="153">
        <v>2115</v>
      </c>
      <c r="P343" s="79">
        <f>J343+K343+L343+M343+N343+O343</f>
        <v>50022.8</v>
      </c>
      <c r="Q343" s="74">
        <v>2021</v>
      </c>
      <c r="R343" s="24"/>
      <c r="S343" s="24"/>
      <c r="T343" s="24"/>
      <c r="U343" s="23"/>
    </row>
    <row r="344" spans="1:21" s="3" customFormat="1" ht="12.75">
      <c r="A344" s="44" t="s">
        <v>14</v>
      </c>
      <c r="B344" s="45">
        <v>1</v>
      </c>
      <c r="C344" s="45">
        <v>3</v>
      </c>
      <c r="D344" s="45">
        <v>2</v>
      </c>
      <c r="E344" s="45">
        <v>0</v>
      </c>
      <c r="F344" s="45">
        <v>2</v>
      </c>
      <c r="G344" s="45">
        <v>3</v>
      </c>
      <c r="H344" s="66" t="s">
        <v>16</v>
      </c>
      <c r="I344" s="45" t="s">
        <v>15</v>
      </c>
      <c r="J344" s="94">
        <f>950+50+6500+499.9+1500-267.2+55+40</f>
        <v>9327.7</v>
      </c>
      <c r="K344" s="94">
        <v>9146.4</v>
      </c>
      <c r="L344" s="94">
        <f>20921.857-136.8</f>
        <v>20785.1</v>
      </c>
      <c r="M344" s="176">
        <v>6920.6</v>
      </c>
      <c r="N344" s="176">
        <v>1400</v>
      </c>
      <c r="O344" s="176">
        <v>2115</v>
      </c>
      <c r="P344" s="94">
        <f>J344+K344+L344+M344+N344+O344</f>
        <v>49694.8</v>
      </c>
      <c r="Q344" s="45">
        <v>2021</v>
      </c>
      <c r="R344" s="24"/>
      <c r="S344" s="24"/>
      <c r="T344" s="24"/>
      <c r="U344" s="23"/>
    </row>
    <row r="345" spans="1:21" s="3" customFormat="1" ht="12.75">
      <c r="A345" s="44" t="s">
        <v>14</v>
      </c>
      <c r="B345" s="45">
        <v>1</v>
      </c>
      <c r="C345" s="45">
        <v>3</v>
      </c>
      <c r="D345" s="45">
        <v>2</v>
      </c>
      <c r="E345" s="45">
        <v>0</v>
      </c>
      <c r="F345" s="45">
        <v>2</v>
      </c>
      <c r="G345" s="45">
        <v>2</v>
      </c>
      <c r="H345" s="66" t="s">
        <v>17</v>
      </c>
      <c r="I345" s="45" t="s">
        <v>15</v>
      </c>
      <c r="J345" s="94">
        <v>0</v>
      </c>
      <c r="K345" s="94">
        <v>191.3</v>
      </c>
      <c r="L345" s="94">
        <v>136.7</v>
      </c>
      <c r="M345" s="176">
        <v>0</v>
      </c>
      <c r="N345" s="176">
        <v>0</v>
      </c>
      <c r="O345" s="176">
        <v>0</v>
      </c>
      <c r="P345" s="94">
        <f>J345+K345+L345+M345+N345+O345</f>
        <v>328</v>
      </c>
      <c r="Q345" s="45">
        <v>2017</v>
      </c>
      <c r="R345" s="24"/>
      <c r="S345" s="24"/>
      <c r="T345" s="24"/>
      <c r="U345" s="23"/>
    </row>
    <row r="346" spans="1:18" ht="25.5">
      <c r="A346" s="44" t="s">
        <v>14</v>
      </c>
      <c r="B346" s="45">
        <v>1</v>
      </c>
      <c r="C346" s="45">
        <v>3</v>
      </c>
      <c r="D346" s="45">
        <v>2</v>
      </c>
      <c r="E346" s="45">
        <v>0</v>
      </c>
      <c r="F346" s="45">
        <v>2</v>
      </c>
      <c r="G346" s="47"/>
      <c r="H346" s="46" t="s">
        <v>138</v>
      </c>
      <c r="I346" s="103" t="s">
        <v>54</v>
      </c>
      <c r="J346" s="114">
        <f>195+117</f>
        <v>312</v>
      </c>
      <c r="K346" s="114">
        <f>9+88</f>
        <v>97</v>
      </c>
      <c r="L346" s="96">
        <v>443</v>
      </c>
      <c r="M346" s="182">
        <v>0</v>
      </c>
      <c r="N346" s="182">
        <v>28</v>
      </c>
      <c r="O346" s="182">
        <v>176</v>
      </c>
      <c r="P346" s="88">
        <f>SUM(J346:O346)</f>
        <v>1056</v>
      </c>
      <c r="Q346" s="106">
        <v>2021</v>
      </c>
      <c r="R346" s="24"/>
    </row>
    <row r="347" spans="1:18" ht="51">
      <c r="A347" s="44" t="s">
        <v>14</v>
      </c>
      <c r="B347" s="45">
        <v>1</v>
      </c>
      <c r="C347" s="45">
        <v>3</v>
      </c>
      <c r="D347" s="45">
        <v>2</v>
      </c>
      <c r="E347" s="45">
        <v>0</v>
      </c>
      <c r="F347" s="45">
        <v>2</v>
      </c>
      <c r="G347" s="47"/>
      <c r="H347" s="46" t="s">
        <v>139</v>
      </c>
      <c r="I347" s="103" t="s">
        <v>54</v>
      </c>
      <c r="J347" s="114">
        <v>180</v>
      </c>
      <c r="K347" s="114">
        <v>12</v>
      </c>
      <c r="L347" s="96">
        <v>47</v>
      </c>
      <c r="M347" s="182">
        <v>19</v>
      </c>
      <c r="N347" s="182">
        <v>7</v>
      </c>
      <c r="O347" s="182">
        <v>0</v>
      </c>
      <c r="P347" s="88">
        <f>SUM(J347:O347)</f>
        <v>265</v>
      </c>
      <c r="Q347" s="106">
        <v>2020</v>
      </c>
      <c r="R347" s="24"/>
    </row>
    <row r="348" spans="1:18" ht="25.5">
      <c r="A348" s="44" t="s">
        <v>14</v>
      </c>
      <c r="B348" s="45">
        <v>1</v>
      </c>
      <c r="C348" s="45">
        <v>3</v>
      </c>
      <c r="D348" s="45">
        <v>2</v>
      </c>
      <c r="E348" s="45">
        <v>0</v>
      </c>
      <c r="F348" s="45">
        <v>2</v>
      </c>
      <c r="G348" s="47"/>
      <c r="H348" s="46" t="s">
        <v>140</v>
      </c>
      <c r="I348" s="103" t="s">
        <v>134</v>
      </c>
      <c r="J348" s="115">
        <f>3312+120</f>
        <v>3432</v>
      </c>
      <c r="K348" s="115">
        <v>2241.4</v>
      </c>
      <c r="L348" s="96">
        <f>412-20</f>
        <v>392</v>
      </c>
      <c r="M348" s="183">
        <v>500</v>
      </c>
      <c r="N348" s="183">
        <v>293</v>
      </c>
      <c r="O348" s="183">
        <v>0</v>
      </c>
      <c r="P348" s="72">
        <f>SUM(J348:O348)</f>
        <v>6858.4</v>
      </c>
      <c r="Q348" s="106">
        <v>2020</v>
      </c>
      <c r="R348" s="24"/>
    </row>
    <row r="349" spans="1:18" ht="25.5">
      <c r="A349" s="44" t="s">
        <v>14</v>
      </c>
      <c r="B349" s="45">
        <v>1</v>
      </c>
      <c r="C349" s="45">
        <v>3</v>
      </c>
      <c r="D349" s="45">
        <v>2</v>
      </c>
      <c r="E349" s="45">
        <v>0</v>
      </c>
      <c r="F349" s="45">
        <v>2</v>
      </c>
      <c r="G349" s="47"/>
      <c r="H349" s="46" t="s">
        <v>144</v>
      </c>
      <c r="I349" s="103" t="s">
        <v>134</v>
      </c>
      <c r="J349" s="115">
        <f>388+14.4</f>
        <v>402.4</v>
      </c>
      <c r="K349" s="115">
        <v>0</v>
      </c>
      <c r="L349" s="96">
        <v>1938</v>
      </c>
      <c r="M349" s="184">
        <v>50</v>
      </c>
      <c r="N349" s="184">
        <v>0</v>
      </c>
      <c r="O349" s="184">
        <v>0</v>
      </c>
      <c r="P349" s="72">
        <f>SUM(J349:O349)</f>
        <v>2390.4</v>
      </c>
      <c r="Q349" s="106">
        <v>2018</v>
      </c>
      <c r="R349" s="24"/>
    </row>
    <row r="350" spans="1:21" s="20" customFormat="1" ht="54.75" customHeight="1">
      <c r="A350" s="85" t="s">
        <v>14</v>
      </c>
      <c r="B350" s="70">
        <v>1</v>
      </c>
      <c r="C350" s="70">
        <v>3</v>
      </c>
      <c r="D350" s="70">
        <v>3</v>
      </c>
      <c r="E350" s="70">
        <v>0</v>
      </c>
      <c r="F350" s="70">
        <v>0</v>
      </c>
      <c r="G350" s="70"/>
      <c r="H350" s="71" t="s">
        <v>145</v>
      </c>
      <c r="I350" s="70" t="s">
        <v>15</v>
      </c>
      <c r="J350" s="48">
        <f>J351</f>
        <v>11707.8</v>
      </c>
      <c r="K350" s="48">
        <f>K351</f>
        <v>21865.7</v>
      </c>
      <c r="L350" s="48">
        <f>L351</f>
        <v>32914.3</v>
      </c>
      <c r="M350" s="48">
        <v>13225</v>
      </c>
      <c r="N350" s="48">
        <v>11214.1</v>
      </c>
      <c r="O350" s="48">
        <v>8724.4</v>
      </c>
      <c r="P350" s="48">
        <f>J350+K350+L350+M350+N350+O350</f>
        <v>99651.3</v>
      </c>
      <c r="Q350" s="70">
        <v>2021</v>
      </c>
      <c r="R350" s="28"/>
      <c r="S350" s="28"/>
      <c r="T350" s="28"/>
      <c r="U350" s="29"/>
    </row>
    <row r="351" spans="1:21" s="20" customFormat="1" ht="12.75">
      <c r="A351" s="44" t="s">
        <v>14</v>
      </c>
      <c r="B351" s="45">
        <v>1</v>
      </c>
      <c r="C351" s="45">
        <v>3</v>
      </c>
      <c r="D351" s="45">
        <v>3</v>
      </c>
      <c r="E351" s="45">
        <v>0</v>
      </c>
      <c r="F351" s="45">
        <v>0</v>
      </c>
      <c r="G351" s="45">
        <v>3</v>
      </c>
      <c r="H351" s="66" t="s">
        <v>16</v>
      </c>
      <c r="I351" s="45" t="s">
        <v>15</v>
      </c>
      <c r="J351" s="94">
        <f>J361+J365</f>
        <v>11707.8</v>
      </c>
      <c r="K351" s="94">
        <f>K361+K365</f>
        <v>21865.7</v>
      </c>
      <c r="L351" s="94">
        <f>L361+L365</f>
        <v>32914.3</v>
      </c>
      <c r="M351" s="176">
        <v>13225</v>
      </c>
      <c r="N351" s="176">
        <v>11214.1</v>
      </c>
      <c r="O351" s="176">
        <v>8724.4</v>
      </c>
      <c r="P351" s="94">
        <f>J351+K351+L351+M351+N351+O351</f>
        <v>99651.3</v>
      </c>
      <c r="Q351" s="45">
        <v>2021</v>
      </c>
      <c r="R351" s="28"/>
      <c r="S351" s="28"/>
      <c r="T351" s="28"/>
      <c r="U351" s="29"/>
    </row>
    <row r="352" spans="1:21" s="16" customFormat="1" ht="63.75">
      <c r="A352" s="44" t="s">
        <v>14</v>
      </c>
      <c r="B352" s="45">
        <v>1</v>
      </c>
      <c r="C352" s="45">
        <v>3</v>
      </c>
      <c r="D352" s="45">
        <v>3</v>
      </c>
      <c r="E352" s="45">
        <v>0</v>
      </c>
      <c r="F352" s="45">
        <v>0</v>
      </c>
      <c r="G352" s="47"/>
      <c r="H352" s="46" t="s">
        <v>146</v>
      </c>
      <c r="I352" s="47" t="s">
        <v>20</v>
      </c>
      <c r="J352" s="72">
        <v>100</v>
      </c>
      <c r="K352" s="72">
        <v>93.5</v>
      </c>
      <c r="L352" s="72">
        <v>93.5</v>
      </c>
      <c r="M352" s="40">
        <v>93.5</v>
      </c>
      <c r="N352" s="40">
        <v>93.5</v>
      </c>
      <c r="O352" s="40">
        <v>94.4</v>
      </c>
      <c r="P352" s="72">
        <f aca="true" t="shared" si="12" ref="P352:P357">SUM(J352:O352)/6</f>
        <v>94.7</v>
      </c>
      <c r="Q352" s="47">
        <v>2021</v>
      </c>
      <c r="R352" s="28"/>
      <c r="S352" s="30"/>
      <c r="T352" s="30"/>
      <c r="U352" s="30"/>
    </row>
    <row r="353" spans="1:21" s="16" customFormat="1" ht="63.75">
      <c r="A353" s="44" t="s">
        <v>14</v>
      </c>
      <c r="B353" s="45">
        <v>1</v>
      </c>
      <c r="C353" s="45">
        <v>3</v>
      </c>
      <c r="D353" s="45">
        <v>3</v>
      </c>
      <c r="E353" s="45">
        <v>0</v>
      </c>
      <c r="F353" s="45">
        <v>0</v>
      </c>
      <c r="G353" s="47"/>
      <c r="H353" s="46" t="s">
        <v>403</v>
      </c>
      <c r="I353" s="47" t="s">
        <v>20</v>
      </c>
      <c r="J353" s="72">
        <v>100</v>
      </c>
      <c r="K353" s="167">
        <v>96.3</v>
      </c>
      <c r="L353" s="167">
        <v>96.3</v>
      </c>
      <c r="M353" s="167">
        <v>96.3</v>
      </c>
      <c r="N353" s="167">
        <v>96.3</v>
      </c>
      <c r="O353" s="167">
        <v>97.2</v>
      </c>
      <c r="P353" s="167">
        <f t="shared" si="12"/>
        <v>97.1</v>
      </c>
      <c r="Q353" s="47">
        <v>2021</v>
      </c>
      <c r="R353" s="28"/>
      <c r="S353" s="30"/>
      <c r="T353" s="30"/>
      <c r="U353" s="30"/>
    </row>
    <row r="354" spans="1:21" s="16" customFormat="1" ht="51">
      <c r="A354" s="44" t="s">
        <v>14</v>
      </c>
      <c r="B354" s="45">
        <v>1</v>
      </c>
      <c r="C354" s="45">
        <v>3</v>
      </c>
      <c r="D354" s="45">
        <v>3</v>
      </c>
      <c r="E354" s="45">
        <v>0</v>
      </c>
      <c r="F354" s="45">
        <v>0</v>
      </c>
      <c r="G354" s="47"/>
      <c r="H354" s="46" t="s">
        <v>147</v>
      </c>
      <c r="I354" s="47" t="s">
        <v>20</v>
      </c>
      <c r="J354" s="72">
        <v>100</v>
      </c>
      <c r="K354" s="167">
        <v>80.7</v>
      </c>
      <c r="L354" s="167">
        <v>83.1</v>
      </c>
      <c r="M354" s="167">
        <v>86.9</v>
      </c>
      <c r="N354" s="167">
        <v>86.9</v>
      </c>
      <c r="O354" s="167">
        <v>86.9</v>
      </c>
      <c r="P354" s="167">
        <f t="shared" si="12"/>
        <v>87.4</v>
      </c>
      <c r="Q354" s="47">
        <v>2021</v>
      </c>
      <c r="R354" s="28"/>
      <c r="S354" s="30"/>
      <c r="T354" s="30"/>
      <c r="U354" s="30"/>
    </row>
    <row r="355" spans="1:21" s="16" customFormat="1" ht="140.25">
      <c r="A355" s="44" t="s">
        <v>14</v>
      </c>
      <c r="B355" s="45">
        <v>1</v>
      </c>
      <c r="C355" s="45">
        <v>3</v>
      </c>
      <c r="D355" s="45">
        <v>3</v>
      </c>
      <c r="E355" s="45">
        <v>0</v>
      </c>
      <c r="F355" s="45">
        <v>0</v>
      </c>
      <c r="G355" s="47"/>
      <c r="H355" s="46" t="s">
        <v>148</v>
      </c>
      <c r="I355" s="47" t="s">
        <v>20</v>
      </c>
      <c r="J355" s="72">
        <v>51.5</v>
      </c>
      <c r="K355" s="167">
        <v>36.7</v>
      </c>
      <c r="L355" s="167">
        <v>42.4</v>
      </c>
      <c r="M355" s="167">
        <v>46.8</v>
      </c>
      <c r="N355" s="167">
        <v>54</v>
      </c>
      <c r="O355" s="167">
        <v>59.7</v>
      </c>
      <c r="P355" s="167">
        <f t="shared" si="12"/>
        <v>48.5</v>
      </c>
      <c r="Q355" s="47">
        <v>2021</v>
      </c>
      <c r="R355" s="28"/>
      <c r="S355" s="30"/>
      <c r="T355" s="30"/>
      <c r="U355" s="30"/>
    </row>
    <row r="356" spans="1:21" s="16" customFormat="1" ht="114.75">
      <c r="A356" s="44" t="s">
        <v>14</v>
      </c>
      <c r="B356" s="45">
        <v>1</v>
      </c>
      <c r="C356" s="45">
        <v>3</v>
      </c>
      <c r="D356" s="45">
        <v>3</v>
      </c>
      <c r="E356" s="45">
        <v>0</v>
      </c>
      <c r="F356" s="45">
        <v>0</v>
      </c>
      <c r="G356" s="47"/>
      <c r="H356" s="46" t="s">
        <v>149</v>
      </c>
      <c r="I356" s="47" t="s">
        <v>20</v>
      </c>
      <c r="J356" s="72">
        <v>58.4</v>
      </c>
      <c r="K356" s="167">
        <v>18.5</v>
      </c>
      <c r="L356" s="167">
        <v>34.3</v>
      </c>
      <c r="M356" s="167">
        <v>38</v>
      </c>
      <c r="N356" s="167">
        <v>38</v>
      </c>
      <c r="O356" s="167">
        <v>38</v>
      </c>
      <c r="P356" s="167">
        <f t="shared" si="12"/>
        <v>37.5</v>
      </c>
      <c r="Q356" s="47">
        <v>2021</v>
      </c>
      <c r="R356" s="28"/>
      <c r="S356" s="30"/>
      <c r="T356" s="30"/>
      <c r="U356" s="30"/>
    </row>
    <row r="357" spans="1:21" s="16" customFormat="1" ht="76.5">
      <c r="A357" s="44" t="s">
        <v>14</v>
      </c>
      <c r="B357" s="45">
        <v>1</v>
      </c>
      <c r="C357" s="45">
        <v>3</v>
      </c>
      <c r="D357" s="45">
        <v>3</v>
      </c>
      <c r="E357" s="45">
        <v>0</v>
      </c>
      <c r="F357" s="45">
        <v>0</v>
      </c>
      <c r="G357" s="47"/>
      <c r="H357" s="46" t="s">
        <v>141</v>
      </c>
      <c r="I357" s="47" t="s">
        <v>20</v>
      </c>
      <c r="J357" s="72">
        <v>0</v>
      </c>
      <c r="K357" s="72">
        <v>0</v>
      </c>
      <c r="L357" s="72">
        <v>100</v>
      </c>
      <c r="M357" s="40">
        <v>100</v>
      </c>
      <c r="N357" s="40">
        <v>100</v>
      </c>
      <c r="O357" s="40">
        <v>100</v>
      </c>
      <c r="P357" s="72">
        <f t="shared" si="12"/>
        <v>66.7</v>
      </c>
      <c r="Q357" s="47">
        <v>2021</v>
      </c>
      <c r="R357" s="28"/>
      <c r="S357" s="30"/>
      <c r="T357" s="30"/>
      <c r="U357" s="30"/>
    </row>
    <row r="358" spans="1:21" s="16" customFormat="1" ht="61.5" customHeight="1">
      <c r="A358" s="73" t="s">
        <v>14</v>
      </c>
      <c r="B358" s="74">
        <v>1</v>
      </c>
      <c r="C358" s="74">
        <v>3</v>
      </c>
      <c r="D358" s="74">
        <v>3</v>
      </c>
      <c r="E358" s="74">
        <v>0</v>
      </c>
      <c r="F358" s="74">
        <v>1</v>
      </c>
      <c r="G358" s="75"/>
      <c r="H358" s="76" t="s">
        <v>180</v>
      </c>
      <c r="I358" s="75" t="s">
        <v>39</v>
      </c>
      <c r="J358" s="77" t="s">
        <v>40</v>
      </c>
      <c r="K358" s="77" t="s">
        <v>40</v>
      </c>
      <c r="L358" s="79" t="s">
        <v>40</v>
      </c>
      <c r="M358" s="152" t="s">
        <v>40</v>
      </c>
      <c r="N358" s="152" t="s">
        <v>40</v>
      </c>
      <c r="O358" s="152" t="s">
        <v>40</v>
      </c>
      <c r="P358" s="77" t="s">
        <v>40</v>
      </c>
      <c r="Q358" s="75">
        <v>2021</v>
      </c>
      <c r="R358" s="28"/>
      <c r="S358" s="30"/>
      <c r="T358" s="30"/>
      <c r="U358" s="30"/>
    </row>
    <row r="359" spans="1:21" s="16" customFormat="1" ht="38.25">
      <c r="A359" s="44" t="s">
        <v>14</v>
      </c>
      <c r="B359" s="45">
        <v>1</v>
      </c>
      <c r="C359" s="45">
        <v>3</v>
      </c>
      <c r="D359" s="45">
        <v>3</v>
      </c>
      <c r="E359" s="45">
        <v>0</v>
      </c>
      <c r="F359" s="45">
        <v>1</v>
      </c>
      <c r="G359" s="47"/>
      <c r="H359" s="46" t="s">
        <v>150</v>
      </c>
      <c r="I359" s="47" t="s">
        <v>54</v>
      </c>
      <c r="J359" s="88">
        <v>3</v>
      </c>
      <c r="K359" s="170">
        <v>3</v>
      </c>
      <c r="L359" s="170">
        <v>3</v>
      </c>
      <c r="M359" s="170">
        <v>3</v>
      </c>
      <c r="N359" s="170">
        <v>3</v>
      </c>
      <c r="O359" s="170">
        <v>3</v>
      </c>
      <c r="P359" s="170">
        <f>SUM(J359:O359)</f>
        <v>18</v>
      </c>
      <c r="Q359" s="47">
        <v>2021</v>
      </c>
      <c r="R359" s="28"/>
      <c r="S359" s="30"/>
      <c r="T359" s="30"/>
      <c r="U359" s="30"/>
    </row>
    <row r="360" spans="1:21" s="20" customFormat="1" ht="62.25" customHeight="1">
      <c r="A360" s="73" t="s">
        <v>14</v>
      </c>
      <c r="B360" s="74">
        <v>1</v>
      </c>
      <c r="C360" s="74">
        <v>3</v>
      </c>
      <c r="D360" s="74">
        <v>3</v>
      </c>
      <c r="E360" s="74">
        <v>0</v>
      </c>
      <c r="F360" s="74">
        <v>2</v>
      </c>
      <c r="G360" s="74"/>
      <c r="H360" s="78" t="s">
        <v>404</v>
      </c>
      <c r="I360" s="74" t="s">
        <v>15</v>
      </c>
      <c r="J360" s="79">
        <f>J361</f>
        <v>1928.4</v>
      </c>
      <c r="K360" s="79">
        <f>K361</f>
        <v>0</v>
      </c>
      <c r="L360" s="79">
        <f>L361</f>
        <v>1850.7</v>
      </c>
      <c r="M360" s="153">
        <v>1872</v>
      </c>
      <c r="N360" s="153">
        <v>1872</v>
      </c>
      <c r="O360" s="153">
        <v>1872</v>
      </c>
      <c r="P360" s="79">
        <f>J360+K360+L360+M360+N360+O360</f>
        <v>9395.1</v>
      </c>
      <c r="Q360" s="74">
        <v>2021</v>
      </c>
      <c r="R360" s="28"/>
      <c r="S360" s="28"/>
      <c r="T360" s="28"/>
      <c r="U360" s="29"/>
    </row>
    <row r="361" spans="1:21" s="20" customFormat="1" ht="12.75">
      <c r="A361" s="44" t="s">
        <v>14</v>
      </c>
      <c r="B361" s="45">
        <v>1</v>
      </c>
      <c r="C361" s="45">
        <v>3</v>
      </c>
      <c r="D361" s="45">
        <v>3</v>
      </c>
      <c r="E361" s="45">
        <v>0</v>
      </c>
      <c r="F361" s="45">
        <v>2</v>
      </c>
      <c r="G361" s="45">
        <v>3</v>
      </c>
      <c r="H361" s="66" t="s">
        <v>16</v>
      </c>
      <c r="I361" s="45" t="s">
        <v>15</v>
      </c>
      <c r="J361" s="94">
        <f>1966.8-38.4</f>
        <v>1928.4</v>
      </c>
      <c r="K361" s="94">
        <v>0</v>
      </c>
      <c r="L361" s="161">
        <v>1850.7</v>
      </c>
      <c r="M361" s="161">
        <v>1872</v>
      </c>
      <c r="N361" s="161">
        <v>1872</v>
      </c>
      <c r="O361" s="161">
        <v>1872</v>
      </c>
      <c r="P361" s="161">
        <f>J361+K361+L361+M361+N361+O361</f>
        <v>9395.1</v>
      </c>
      <c r="Q361" s="116">
        <v>2021</v>
      </c>
      <c r="R361" s="28"/>
      <c r="S361" s="28"/>
      <c r="T361" s="28"/>
      <c r="U361" s="29"/>
    </row>
    <row r="362" spans="1:21" s="16" customFormat="1" ht="55.5" customHeight="1">
      <c r="A362" s="44" t="s">
        <v>14</v>
      </c>
      <c r="B362" s="45">
        <v>1</v>
      </c>
      <c r="C362" s="45">
        <v>3</v>
      </c>
      <c r="D362" s="45">
        <v>3</v>
      </c>
      <c r="E362" s="45">
        <v>0</v>
      </c>
      <c r="F362" s="45">
        <v>2</v>
      </c>
      <c r="G362" s="47"/>
      <c r="H362" s="49" t="s">
        <v>151</v>
      </c>
      <c r="I362" s="47" t="s">
        <v>54</v>
      </c>
      <c r="J362" s="88">
        <v>9</v>
      </c>
      <c r="K362" s="88">
        <v>0</v>
      </c>
      <c r="L362" s="170">
        <v>0</v>
      </c>
      <c r="M362" s="170">
        <v>0</v>
      </c>
      <c r="N362" s="170">
        <v>0</v>
      </c>
      <c r="O362" s="170">
        <v>1</v>
      </c>
      <c r="P362" s="170">
        <f>SUM(J362:O362)</f>
        <v>10</v>
      </c>
      <c r="Q362" s="47">
        <v>2021</v>
      </c>
      <c r="R362" s="28"/>
      <c r="S362" s="30"/>
      <c r="T362" s="30"/>
      <c r="U362" s="30"/>
    </row>
    <row r="363" spans="1:21" s="16" customFormat="1" ht="51">
      <c r="A363" s="44" t="s">
        <v>14</v>
      </c>
      <c r="B363" s="45">
        <v>1</v>
      </c>
      <c r="C363" s="45">
        <v>3</v>
      </c>
      <c r="D363" s="45">
        <v>3</v>
      </c>
      <c r="E363" s="45">
        <v>0</v>
      </c>
      <c r="F363" s="45">
        <v>2</v>
      </c>
      <c r="G363" s="47"/>
      <c r="H363" s="49" t="s">
        <v>181</v>
      </c>
      <c r="I363" s="47" t="s">
        <v>54</v>
      </c>
      <c r="J363" s="88">
        <v>104</v>
      </c>
      <c r="K363" s="88">
        <v>104</v>
      </c>
      <c r="L363" s="170">
        <v>104</v>
      </c>
      <c r="M363" s="170">
        <v>104</v>
      </c>
      <c r="N363" s="170">
        <v>104</v>
      </c>
      <c r="O363" s="170">
        <v>104</v>
      </c>
      <c r="P363" s="170">
        <v>104</v>
      </c>
      <c r="Q363" s="47">
        <v>2021</v>
      </c>
      <c r="R363" s="28"/>
      <c r="S363" s="30"/>
      <c r="T363" s="30"/>
      <c r="U363" s="30"/>
    </row>
    <row r="364" spans="1:21" s="20" customFormat="1" ht="75" customHeight="1">
      <c r="A364" s="73" t="s">
        <v>14</v>
      </c>
      <c r="B364" s="74">
        <v>1</v>
      </c>
      <c r="C364" s="74">
        <v>3</v>
      </c>
      <c r="D364" s="74">
        <v>3</v>
      </c>
      <c r="E364" s="74">
        <v>0</v>
      </c>
      <c r="F364" s="74">
        <v>3</v>
      </c>
      <c r="G364" s="74"/>
      <c r="H364" s="78" t="s">
        <v>405</v>
      </c>
      <c r="I364" s="74" t="s">
        <v>15</v>
      </c>
      <c r="J364" s="79">
        <f>J365</f>
        <v>9779.4</v>
      </c>
      <c r="K364" s="79">
        <f>K365</f>
        <v>21865.7</v>
      </c>
      <c r="L364" s="79">
        <f>L365</f>
        <v>31063.6</v>
      </c>
      <c r="M364" s="153">
        <v>11353</v>
      </c>
      <c r="N364" s="153">
        <v>9342.1</v>
      </c>
      <c r="O364" s="153">
        <v>6852.4</v>
      </c>
      <c r="P364" s="79">
        <f>J364+K364+L364+M364+N364+O364</f>
        <v>90256.2</v>
      </c>
      <c r="Q364" s="74">
        <v>2021</v>
      </c>
      <c r="R364" s="28"/>
      <c r="S364" s="28"/>
      <c r="T364" s="28"/>
      <c r="U364" s="29"/>
    </row>
    <row r="365" spans="1:21" s="20" customFormat="1" ht="12.75">
      <c r="A365" s="44" t="s">
        <v>14</v>
      </c>
      <c r="B365" s="45">
        <v>1</v>
      </c>
      <c r="C365" s="45">
        <v>3</v>
      </c>
      <c r="D365" s="45">
        <v>3</v>
      </c>
      <c r="E365" s="45">
        <v>0</v>
      </c>
      <c r="F365" s="45">
        <v>3</v>
      </c>
      <c r="G365" s="45">
        <v>3</v>
      </c>
      <c r="H365" s="66" t="s">
        <v>16</v>
      </c>
      <c r="I365" s="45" t="s">
        <v>15</v>
      </c>
      <c r="J365" s="94">
        <f>9741+38.4</f>
        <v>9779.4</v>
      </c>
      <c r="K365" s="161">
        <f>21865.7</f>
        <v>21865.7</v>
      </c>
      <c r="L365" s="161">
        <f>30932.9+532.8-402.4-0.1+0.3+0.1</f>
        <v>31063.6</v>
      </c>
      <c r="M365" s="161">
        <v>11353</v>
      </c>
      <c r="N365" s="185">
        <v>9342.1</v>
      </c>
      <c r="O365" s="185">
        <v>6852.4</v>
      </c>
      <c r="P365" s="161">
        <f>J365+K365+L365+M365+N365+O365</f>
        <v>90256.2</v>
      </c>
      <c r="Q365" s="160">
        <v>2021</v>
      </c>
      <c r="R365" s="28"/>
      <c r="S365" s="28"/>
      <c r="T365" s="28"/>
      <c r="U365" s="29"/>
    </row>
    <row r="366" spans="1:21" s="16" customFormat="1" ht="38.25">
      <c r="A366" s="44" t="s">
        <v>14</v>
      </c>
      <c r="B366" s="45">
        <v>1</v>
      </c>
      <c r="C366" s="45">
        <v>3</v>
      </c>
      <c r="D366" s="45">
        <v>3</v>
      </c>
      <c r="E366" s="45">
        <v>0</v>
      </c>
      <c r="F366" s="45">
        <v>3</v>
      </c>
      <c r="G366" s="47"/>
      <c r="H366" s="49" t="s">
        <v>152</v>
      </c>
      <c r="I366" s="47" t="s">
        <v>54</v>
      </c>
      <c r="J366" s="88">
        <v>15</v>
      </c>
      <c r="K366" s="170">
        <v>22</v>
      </c>
      <c r="L366" s="170">
        <v>26</v>
      </c>
      <c r="M366" s="170">
        <v>5</v>
      </c>
      <c r="N366" s="170">
        <v>0</v>
      </c>
      <c r="O366" s="170">
        <v>0</v>
      </c>
      <c r="P366" s="170">
        <f>SUM(J366:O366)</f>
        <v>68</v>
      </c>
      <c r="Q366" s="164">
        <v>2019</v>
      </c>
      <c r="R366" s="28"/>
      <c r="S366" s="30"/>
      <c r="T366" s="30"/>
      <c r="U366" s="30"/>
    </row>
    <row r="367" spans="1:21" s="16" customFormat="1" ht="63.75">
      <c r="A367" s="44" t="s">
        <v>14</v>
      </c>
      <c r="B367" s="45">
        <v>1</v>
      </c>
      <c r="C367" s="45">
        <v>3</v>
      </c>
      <c r="D367" s="45">
        <v>3</v>
      </c>
      <c r="E367" s="45">
        <v>0</v>
      </c>
      <c r="F367" s="45">
        <v>3</v>
      </c>
      <c r="G367" s="47"/>
      <c r="H367" s="49" t="s">
        <v>110</v>
      </c>
      <c r="I367" s="47" t="s">
        <v>54</v>
      </c>
      <c r="J367" s="88">
        <v>22</v>
      </c>
      <c r="K367" s="170">
        <v>25</v>
      </c>
      <c r="L367" s="170">
        <v>9</v>
      </c>
      <c r="M367" s="170">
        <v>5</v>
      </c>
      <c r="N367" s="170">
        <v>10</v>
      </c>
      <c r="O367" s="170">
        <v>8</v>
      </c>
      <c r="P367" s="170">
        <f>SUM(J367:O367)</f>
        <v>79</v>
      </c>
      <c r="Q367" s="164">
        <v>2021</v>
      </c>
      <c r="R367" s="28"/>
      <c r="S367" s="30"/>
      <c r="T367" s="30"/>
      <c r="U367" s="30"/>
    </row>
    <row r="368" spans="1:21" s="16" customFormat="1" ht="51">
      <c r="A368" s="44" t="s">
        <v>14</v>
      </c>
      <c r="B368" s="45">
        <v>1</v>
      </c>
      <c r="C368" s="45">
        <v>3</v>
      </c>
      <c r="D368" s="45">
        <v>3</v>
      </c>
      <c r="E368" s="45">
        <v>0</v>
      </c>
      <c r="F368" s="45">
        <v>3</v>
      </c>
      <c r="G368" s="47"/>
      <c r="H368" s="49" t="s">
        <v>111</v>
      </c>
      <c r="I368" s="47" t="s">
        <v>54</v>
      </c>
      <c r="J368" s="88">
        <v>0</v>
      </c>
      <c r="K368" s="170">
        <v>13</v>
      </c>
      <c r="L368" s="170">
        <v>17</v>
      </c>
      <c r="M368" s="170">
        <v>5</v>
      </c>
      <c r="N368" s="170">
        <v>0</v>
      </c>
      <c r="O368" s="170">
        <v>0</v>
      </c>
      <c r="P368" s="170">
        <f>SUM(J368:O368)</f>
        <v>35</v>
      </c>
      <c r="Q368" s="164">
        <v>2019</v>
      </c>
      <c r="R368" s="28"/>
      <c r="S368" s="30"/>
      <c r="T368" s="30"/>
      <c r="U368" s="30"/>
    </row>
    <row r="369" spans="1:21" s="16" customFormat="1" ht="76.5">
      <c r="A369" s="44" t="s">
        <v>14</v>
      </c>
      <c r="B369" s="45">
        <v>1</v>
      </c>
      <c r="C369" s="45">
        <v>3</v>
      </c>
      <c r="D369" s="45">
        <v>3</v>
      </c>
      <c r="E369" s="45">
        <v>0</v>
      </c>
      <c r="F369" s="45">
        <v>3</v>
      </c>
      <c r="G369" s="47"/>
      <c r="H369" s="49" t="s">
        <v>142</v>
      </c>
      <c r="I369" s="47" t="s">
        <v>54</v>
      </c>
      <c r="J369" s="88">
        <v>0</v>
      </c>
      <c r="K369" s="170">
        <v>0</v>
      </c>
      <c r="L369" s="170">
        <v>67</v>
      </c>
      <c r="M369" s="170">
        <v>67</v>
      </c>
      <c r="N369" s="170">
        <v>67</v>
      </c>
      <c r="O369" s="170">
        <v>67</v>
      </c>
      <c r="P369" s="172">
        <v>67</v>
      </c>
      <c r="Q369" s="164">
        <v>2021</v>
      </c>
      <c r="R369" s="28"/>
      <c r="S369" s="30"/>
      <c r="T369" s="30"/>
      <c r="U369" s="30"/>
    </row>
    <row r="370" spans="1:21" s="20" customFormat="1" ht="68.25" customHeight="1">
      <c r="A370" s="85" t="s">
        <v>14</v>
      </c>
      <c r="B370" s="70">
        <v>1</v>
      </c>
      <c r="C370" s="70">
        <v>3</v>
      </c>
      <c r="D370" s="70">
        <v>4</v>
      </c>
      <c r="E370" s="70">
        <v>0</v>
      </c>
      <c r="F370" s="70">
        <v>0</v>
      </c>
      <c r="G370" s="70"/>
      <c r="H370" s="71" t="s">
        <v>153</v>
      </c>
      <c r="I370" s="70" t="s">
        <v>15</v>
      </c>
      <c r="J370" s="48">
        <f>J371</f>
        <v>0</v>
      </c>
      <c r="K370" s="48">
        <f>K371</f>
        <v>78.1</v>
      </c>
      <c r="L370" s="48">
        <f>L371</f>
        <v>3275</v>
      </c>
      <c r="M370" s="48">
        <v>33650</v>
      </c>
      <c r="N370" s="48">
        <v>42572.3</v>
      </c>
      <c r="O370" s="48">
        <v>7780</v>
      </c>
      <c r="P370" s="48">
        <f>J370+K370+L370+M370+N370+O370</f>
        <v>87355.4</v>
      </c>
      <c r="Q370" s="70">
        <v>2021</v>
      </c>
      <c r="R370" s="28"/>
      <c r="S370" s="28"/>
      <c r="T370" s="28"/>
      <c r="U370" s="29"/>
    </row>
    <row r="371" spans="1:21" s="20" customFormat="1" ht="12.75">
      <c r="A371" s="44" t="s">
        <v>14</v>
      </c>
      <c r="B371" s="45">
        <v>1</v>
      </c>
      <c r="C371" s="45">
        <v>3</v>
      </c>
      <c r="D371" s="45">
        <v>4</v>
      </c>
      <c r="E371" s="45">
        <v>0</v>
      </c>
      <c r="F371" s="45">
        <v>0</v>
      </c>
      <c r="G371" s="45">
        <v>3</v>
      </c>
      <c r="H371" s="66" t="s">
        <v>16</v>
      </c>
      <c r="I371" s="45" t="s">
        <v>15</v>
      </c>
      <c r="J371" s="117">
        <f>J379</f>
        <v>0</v>
      </c>
      <c r="K371" s="117">
        <f>K379</f>
        <v>78.1</v>
      </c>
      <c r="L371" s="186">
        <f>L379</f>
        <v>3275</v>
      </c>
      <c r="M371" s="186">
        <v>33650</v>
      </c>
      <c r="N371" s="186">
        <v>42572.3</v>
      </c>
      <c r="O371" s="186">
        <v>7780</v>
      </c>
      <c r="P371" s="161">
        <f>J371+K371+L371+M371+N371+O371</f>
        <v>87355.4</v>
      </c>
      <c r="Q371" s="160">
        <v>2021</v>
      </c>
      <c r="R371" s="28"/>
      <c r="S371" s="28"/>
      <c r="T371" s="28"/>
      <c r="U371" s="29"/>
    </row>
    <row r="372" spans="1:21" s="16" customFormat="1" ht="38.25">
      <c r="A372" s="44" t="s">
        <v>14</v>
      </c>
      <c r="B372" s="45">
        <v>1</v>
      </c>
      <c r="C372" s="45">
        <v>3</v>
      </c>
      <c r="D372" s="45">
        <v>4</v>
      </c>
      <c r="E372" s="45">
        <v>0</v>
      </c>
      <c r="F372" s="45">
        <v>0</v>
      </c>
      <c r="G372" s="47"/>
      <c r="H372" s="46" t="s">
        <v>154</v>
      </c>
      <c r="I372" s="47" t="s">
        <v>20</v>
      </c>
      <c r="J372" s="47">
        <v>92.9</v>
      </c>
      <c r="K372" s="47">
        <v>66.3</v>
      </c>
      <c r="L372" s="164">
        <v>68.3</v>
      </c>
      <c r="M372" s="164">
        <v>70.3</v>
      </c>
      <c r="N372" s="164">
        <v>70.3</v>
      </c>
      <c r="O372" s="164">
        <v>70.3</v>
      </c>
      <c r="P372" s="167">
        <f>SUM(J372:O372)/6</f>
        <v>73.1</v>
      </c>
      <c r="Q372" s="164">
        <v>2021</v>
      </c>
      <c r="R372" s="28"/>
      <c r="S372" s="30"/>
      <c r="T372" s="30"/>
      <c r="U372" s="30"/>
    </row>
    <row r="373" spans="1:21" s="16" customFormat="1" ht="38.25">
      <c r="A373" s="44" t="s">
        <v>14</v>
      </c>
      <c r="B373" s="45">
        <v>1</v>
      </c>
      <c r="C373" s="45">
        <v>3</v>
      </c>
      <c r="D373" s="45">
        <v>4</v>
      </c>
      <c r="E373" s="45">
        <v>0</v>
      </c>
      <c r="F373" s="45">
        <v>0</v>
      </c>
      <c r="G373" s="47"/>
      <c r="H373" s="46" t="s">
        <v>155</v>
      </c>
      <c r="I373" s="47" t="s">
        <v>20</v>
      </c>
      <c r="J373" s="72">
        <v>44.6</v>
      </c>
      <c r="K373" s="72">
        <v>44.6</v>
      </c>
      <c r="L373" s="167">
        <v>45.5</v>
      </c>
      <c r="M373" s="118">
        <v>92.9</v>
      </c>
      <c r="N373" s="118">
        <v>92.9</v>
      </c>
      <c r="O373" s="118">
        <v>92.9</v>
      </c>
      <c r="P373" s="167">
        <f>SUM(J373:O373)/6</f>
        <v>68.9</v>
      </c>
      <c r="Q373" s="164">
        <v>2019</v>
      </c>
      <c r="R373" s="28"/>
      <c r="S373" s="30"/>
      <c r="T373" s="30"/>
      <c r="U373" s="30"/>
    </row>
    <row r="374" spans="1:21" s="16" customFormat="1" ht="38.25">
      <c r="A374" s="44" t="s">
        <v>14</v>
      </c>
      <c r="B374" s="45">
        <v>1</v>
      </c>
      <c r="C374" s="45">
        <v>3</v>
      </c>
      <c r="D374" s="45">
        <v>4</v>
      </c>
      <c r="E374" s="45">
        <v>0</v>
      </c>
      <c r="F374" s="45">
        <v>0</v>
      </c>
      <c r="G374" s="47"/>
      <c r="H374" s="46" t="s">
        <v>156</v>
      </c>
      <c r="I374" s="47" t="s">
        <v>20</v>
      </c>
      <c r="J374" s="72">
        <v>61.1</v>
      </c>
      <c r="K374" s="72">
        <v>61.1</v>
      </c>
      <c r="L374" s="167">
        <v>61.1</v>
      </c>
      <c r="M374" s="167">
        <v>72.2</v>
      </c>
      <c r="N374" s="167">
        <v>77.8</v>
      </c>
      <c r="O374" s="167">
        <v>77.8</v>
      </c>
      <c r="P374" s="167">
        <f>SUM(J374:O374)/6</f>
        <v>68.5</v>
      </c>
      <c r="Q374" s="164">
        <v>2020</v>
      </c>
      <c r="R374" s="28"/>
      <c r="S374" s="30"/>
      <c r="T374" s="30"/>
      <c r="U374" s="30"/>
    </row>
    <row r="375" spans="1:21" s="16" customFormat="1" ht="63.75">
      <c r="A375" s="44" t="s">
        <v>14</v>
      </c>
      <c r="B375" s="45">
        <v>1</v>
      </c>
      <c r="C375" s="45">
        <v>3</v>
      </c>
      <c r="D375" s="45">
        <v>4</v>
      </c>
      <c r="E375" s="45">
        <v>0</v>
      </c>
      <c r="F375" s="45">
        <v>0</v>
      </c>
      <c r="G375" s="47"/>
      <c r="H375" s="46" t="s">
        <v>143</v>
      </c>
      <c r="I375" s="47" t="s">
        <v>20</v>
      </c>
      <c r="J375" s="72">
        <v>0</v>
      </c>
      <c r="K375" s="72">
        <v>0</v>
      </c>
      <c r="L375" s="167">
        <v>98.5</v>
      </c>
      <c r="M375" s="167">
        <v>100</v>
      </c>
      <c r="N375" s="167">
        <v>100</v>
      </c>
      <c r="O375" s="167">
        <v>100</v>
      </c>
      <c r="P375" s="167">
        <f>SUM(J375:O375)/6</f>
        <v>66.4</v>
      </c>
      <c r="Q375" s="164">
        <v>2021</v>
      </c>
      <c r="R375" s="28"/>
      <c r="S375" s="30"/>
      <c r="T375" s="30"/>
      <c r="U375" s="30"/>
    </row>
    <row r="376" spans="1:21" s="16" customFormat="1" ht="73.5" customHeight="1">
      <c r="A376" s="73" t="s">
        <v>14</v>
      </c>
      <c r="B376" s="74">
        <v>1</v>
      </c>
      <c r="C376" s="74">
        <v>3</v>
      </c>
      <c r="D376" s="74">
        <v>4</v>
      </c>
      <c r="E376" s="74">
        <v>0</v>
      </c>
      <c r="F376" s="74">
        <v>1</v>
      </c>
      <c r="G376" s="75"/>
      <c r="H376" s="76" t="s">
        <v>183</v>
      </c>
      <c r="I376" s="75" t="s">
        <v>39</v>
      </c>
      <c r="J376" s="77" t="s">
        <v>40</v>
      </c>
      <c r="K376" s="77" t="s">
        <v>40</v>
      </c>
      <c r="L376" s="77" t="s">
        <v>40</v>
      </c>
      <c r="M376" s="152" t="s">
        <v>40</v>
      </c>
      <c r="N376" s="152" t="s">
        <v>40</v>
      </c>
      <c r="O376" s="152" t="s">
        <v>40</v>
      </c>
      <c r="P376" s="77" t="s">
        <v>40</v>
      </c>
      <c r="Q376" s="75">
        <v>2021</v>
      </c>
      <c r="R376" s="28"/>
      <c r="S376" s="30"/>
      <c r="T376" s="30"/>
      <c r="U376" s="30"/>
    </row>
    <row r="377" spans="1:21" s="16" customFormat="1" ht="51">
      <c r="A377" s="44" t="s">
        <v>14</v>
      </c>
      <c r="B377" s="45">
        <v>1</v>
      </c>
      <c r="C377" s="45">
        <v>3</v>
      </c>
      <c r="D377" s="45">
        <v>4</v>
      </c>
      <c r="E377" s="45">
        <v>0</v>
      </c>
      <c r="F377" s="45">
        <v>1</v>
      </c>
      <c r="G377" s="47"/>
      <c r="H377" s="46" t="s">
        <v>157</v>
      </c>
      <c r="I377" s="47" t="s">
        <v>54</v>
      </c>
      <c r="J377" s="88">
        <v>3</v>
      </c>
      <c r="K377" s="88">
        <v>3</v>
      </c>
      <c r="L377" s="88">
        <v>3</v>
      </c>
      <c r="M377" s="93">
        <v>3</v>
      </c>
      <c r="N377" s="93">
        <v>3</v>
      </c>
      <c r="O377" s="93">
        <v>3</v>
      </c>
      <c r="P377" s="88">
        <f>SUM(J377:O377)</f>
        <v>18</v>
      </c>
      <c r="Q377" s="47">
        <v>2021</v>
      </c>
      <c r="R377" s="28"/>
      <c r="S377" s="30"/>
      <c r="T377" s="30"/>
      <c r="U377" s="30"/>
    </row>
    <row r="378" spans="1:21" s="20" customFormat="1" ht="75" customHeight="1">
      <c r="A378" s="73" t="s">
        <v>14</v>
      </c>
      <c r="B378" s="74">
        <v>1</v>
      </c>
      <c r="C378" s="74">
        <v>3</v>
      </c>
      <c r="D378" s="74">
        <v>4</v>
      </c>
      <c r="E378" s="74">
        <v>0</v>
      </c>
      <c r="F378" s="74">
        <v>2</v>
      </c>
      <c r="G378" s="74"/>
      <c r="H378" s="78" t="s">
        <v>406</v>
      </c>
      <c r="I378" s="74" t="s">
        <v>15</v>
      </c>
      <c r="J378" s="79">
        <f>J379</f>
        <v>0</v>
      </c>
      <c r="K378" s="79">
        <f>K379</f>
        <v>78.1</v>
      </c>
      <c r="L378" s="79">
        <f>L379</f>
        <v>3275</v>
      </c>
      <c r="M378" s="153">
        <v>33650</v>
      </c>
      <c r="N378" s="153">
        <v>42572.3</v>
      </c>
      <c r="O378" s="153">
        <v>7780</v>
      </c>
      <c r="P378" s="79">
        <f>J378+K378+L378+M378+N378+O378</f>
        <v>87355.4</v>
      </c>
      <c r="Q378" s="74">
        <v>2021</v>
      </c>
      <c r="R378" s="28"/>
      <c r="S378" s="28"/>
      <c r="T378" s="28"/>
      <c r="U378" s="29"/>
    </row>
    <row r="379" spans="1:21" s="20" customFormat="1" ht="12.75">
      <c r="A379" s="44" t="s">
        <v>14</v>
      </c>
      <c r="B379" s="45">
        <v>1</v>
      </c>
      <c r="C379" s="45">
        <v>3</v>
      </c>
      <c r="D379" s="45">
        <v>4</v>
      </c>
      <c r="E379" s="45">
        <v>0</v>
      </c>
      <c r="F379" s="45">
        <v>2</v>
      </c>
      <c r="G379" s="45">
        <v>3</v>
      </c>
      <c r="H379" s="66" t="s">
        <v>16</v>
      </c>
      <c r="I379" s="45" t="s">
        <v>15</v>
      </c>
      <c r="J379" s="119">
        <f>200-200</f>
        <v>0</v>
      </c>
      <c r="K379" s="94">
        <v>78.1</v>
      </c>
      <c r="L379" s="161">
        <v>3275</v>
      </c>
      <c r="M379" s="161">
        <v>33650</v>
      </c>
      <c r="N379" s="161">
        <v>42572.3</v>
      </c>
      <c r="O379" s="161">
        <v>7780</v>
      </c>
      <c r="P379" s="161">
        <f>J379+K379+L379+M379+N379+O379</f>
        <v>87355.4</v>
      </c>
      <c r="Q379" s="45">
        <v>2021</v>
      </c>
      <c r="R379" s="28"/>
      <c r="S379" s="28"/>
      <c r="T379" s="28"/>
      <c r="U379" s="29"/>
    </row>
    <row r="380" spans="1:21" s="16" customFormat="1" ht="25.5">
      <c r="A380" s="120" t="s">
        <v>14</v>
      </c>
      <c r="B380" s="51">
        <v>1</v>
      </c>
      <c r="C380" s="51">
        <v>3</v>
      </c>
      <c r="D380" s="51">
        <v>4</v>
      </c>
      <c r="E380" s="51">
        <v>0</v>
      </c>
      <c r="F380" s="51">
        <v>2</v>
      </c>
      <c r="G380" s="118"/>
      <c r="H380" s="121" t="s">
        <v>158</v>
      </c>
      <c r="I380" s="118" t="s">
        <v>54</v>
      </c>
      <c r="J380" s="122">
        <v>0</v>
      </c>
      <c r="K380" s="122">
        <v>2</v>
      </c>
      <c r="L380" s="122">
        <v>3</v>
      </c>
      <c r="M380" s="122">
        <v>1</v>
      </c>
      <c r="N380" s="122">
        <v>0</v>
      </c>
      <c r="O380" s="122">
        <v>0</v>
      </c>
      <c r="P380" s="122">
        <f>SUM(J380:O380)</f>
        <v>6</v>
      </c>
      <c r="Q380" s="118">
        <v>2019</v>
      </c>
      <c r="R380" s="28"/>
      <c r="S380" s="30"/>
      <c r="T380" s="30"/>
      <c r="U380" s="30"/>
    </row>
    <row r="381" spans="1:21" s="189" customFormat="1" ht="38.25">
      <c r="A381" s="120" t="s">
        <v>14</v>
      </c>
      <c r="B381" s="51">
        <v>1</v>
      </c>
      <c r="C381" s="51">
        <v>3</v>
      </c>
      <c r="D381" s="51">
        <v>4</v>
      </c>
      <c r="E381" s="51">
        <v>0</v>
      </c>
      <c r="F381" s="51">
        <v>2</v>
      </c>
      <c r="G381" s="118"/>
      <c r="H381" s="121" t="s">
        <v>257</v>
      </c>
      <c r="I381" s="118" t="s">
        <v>54</v>
      </c>
      <c r="J381" s="122">
        <v>0</v>
      </c>
      <c r="K381" s="122">
        <v>0</v>
      </c>
      <c r="L381" s="122">
        <v>1</v>
      </c>
      <c r="M381" s="122">
        <v>53</v>
      </c>
      <c r="N381" s="122">
        <v>0</v>
      </c>
      <c r="O381" s="122">
        <v>0</v>
      </c>
      <c r="P381" s="122">
        <f>SUM(J381:O381)</f>
        <v>54</v>
      </c>
      <c r="Q381" s="118">
        <v>2019</v>
      </c>
      <c r="R381" s="187"/>
      <c r="S381" s="188"/>
      <c r="T381" s="188"/>
      <c r="U381" s="188"/>
    </row>
    <row r="382" spans="1:21" s="16" customFormat="1" ht="38.25">
      <c r="A382" s="120" t="s">
        <v>14</v>
      </c>
      <c r="B382" s="51">
        <v>1</v>
      </c>
      <c r="C382" s="51">
        <v>3</v>
      </c>
      <c r="D382" s="51">
        <v>4</v>
      </c>
      <c r="E382" s="51">
        <v>0</v>
      </c>
      <c r="F382" s="51">
        <v>2</v>
      </c>
      <c r="G382" s="118"/>
      <c r="H382" s="121" t="s">
        <v>163</v>
      </c>
      <c r="I382" s="118" t="s">
        <v>54</v>
      </c>
      <c r="J382" s="122">
        <v>0</v>
      </c>
      <c r="K382" s="122">
        <v>0</v>
      </c>
      <c r="L382" s="122">
        <v>0</v>
      </c>
      <c r="M382" s="122">
        <v>2</v>
      </c>
      <c r="N382" s="122">
        <v>1</v>
      </c>
      <c r="O382" s="122">
        <v>0</v>
      </c>
      <c r="P382" s="122">
        <f>SUM(J382:O382)</f>
        <v>3</v>
      </c>
      <c r="Q382" s="118">
        <v>2020</v>
      </c>
      <c r="R382" s="28"/>
      <c r="S382" s="30"/>
      <c r="T382" s="30"/>
      <c r="U382" s="30"/>
    </row>
    <row r="383" spans="1:21" s="16" customFormat="1" ht="76.5">
      <c r="A383" s="120" t="s">
        <v>14</v>
      </c>
      <c r="B383" s="51">
        <v>1</v>
      </c>
      <c r="C383" s="51">
        <v>3</v>
      </c>
      <c r="D383" s="51">
        <v>4</v>
      </c>
      <c r="E383" s="51">
        <v>0</v>
      </c>
      <c r="F383" s="51">
        <v>2</v>
      </c>
      <c r="G383" s="118"/>
      <c r="H383" s="121" t="s">
        <v>162</v>
      </c>
      <c r="I383" s="118" t="s">
        <v>54</v>
      </c>
      <c r="J383" s="122">
        <v>0</v>
      </c>
      <c r="K383" s="122">
        <v>0</v>
      </c>
      <c r="L383" s="122">
        <v>65</v>
      </c>
      <c r="M383" s="122">
        <v>66</v>
      </c>
      <c r="N383" s="122">
        <v>66</v>
      </c>
      <c r="O383" s="122">
        <v>66</v>
      </c>
      <c r="P383" s="122">
        <v>66</v>
      </c>
      <c r="Q383" s="118">
        <v>2021</v>
      </c>
      <c r="R383" s="28"/>
      <c r="S383" s="30"/>
      <c r="T383" s="30"/>
      <c r="U383" s="30"/>
    </row>
    <row r="384" spans="1:21" s="16" customFormat="1" ht="48.75" customHeight="1">
      <c r="A384" s="120" t="s">
        <v>14</v>
      </c>
      <c r="B384" s="51">
        <v>1</v>
      </c>
      <c r="C384" s="51">
        <v>3</v>
      </c>
      <c r="D384" s="51">
        <v>4</v>
      </c>
      <c r="E384" s="51">
        <v>0</v>
      </c>
      <c r="F384" s="51">
        <v>2</v>
      </c>
      <c r="G384" s="118"/>
      <c r="H384" s="121" t="s">
        <v>217</v>
      </c>
      <c r="I384" s="118" t="s">
        <v>54</v>
      </c>
      <c r="J384" s="122">
        <v>0</v>
      </c>
      <c r="K384" s="122">
        <v>0</v>
      </c>
      <c r="L384" s="122">
        <v>6</v>
      </c>
      <c r="M384" s="122">
        <v>0</v>
      </c>
      <c r="N384" s="122">
        <v>0</v>
      </c>
      <c r="O384" s="122">
        <v>0</v>
      </c>
      <c r="P384" s="122">
        <f>SUM(J384:O384)</f>
        <v>6</v>
      </c>
      <c r="Q384" s="118">
        <v>2018</v>
      </c>
      <c r="R384" s="28"/>
      <c r="S384" s="30"/>
      <c r="T384" s="30"/>
      <c r="U384" s="30"/>
    </row>
    <row r="385" spans="1:103" s="21" customFormat="1" ht="48.75" customHeight="1">
      <c r="A385" s="120" t="s">
        <v>14</v>
      </c>
      <c r="B385" s="51">
        <v>1</v>
      </c>
      <c r="C385" s="51">
        <v>3</v>
      </c>
      <c r="D385" s="51">
        <v>4</v>
      </c>
      <c r="E385" s="51">
        <v>0</v>
      </c>
      <c r="F385" s="51">
        <v>2</v>
      </c>
      <c r="G385" s="118"/>
      <c r="H385" s="121" t="s">
        <v>258</v>
      </c>
      <c r="I385" s="118" t="s">
        <v>54</v>
      </c>
      <c r="J385" s="122">
        <v>0</v>
      </c>
      <c r="K385" s="122">
        <v>0</v>
      </c>
      <c r="L385" s="122">
        <v>0</v>
      </c>
      <c r="M385" s="122">
        <v>1</v>
      </c>
      <c r="N385" s="122">
        <v>0</v>
      </c>
      <c r="O385" s="122">
        <v>0</v>
      </c>
      <c r="P385" s="122">
        <f>SUM(J385:O385)</f>
        <v>1</v>
      </c>
      <c r="Q385" s="118">
        <v>2019</v>
      </c>
      <c r="R385" s="28"/>
      <c r="S385" s="30"/>
      <c r="T385" s="30"/>
      <c r="U385" s="30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</row>
    <row r="386" spans="1:21" s="3" customFormat="1" ht="68.25" customHeight="1">
      <c r="A386" s="85" t="s">
        <v>14</v>
      </c>
      <c r="B386" s="70">
        <v>1</v>
      </c>
      <c r="C386" s="70">
        <v>3</v>
      </c>
      <c r="D386" s="70">
        <v>5</v>
      </c>
      <c r="E386" s="70">
        <v>0</v>
      </c>
      <c r="F386" s="70">
        <v>0</v>
      </c>
      <c r="G386" s="70"/>
      <c r="H386" s="71" t="s">
        <v>164</v>
      </c>
      <c r="I386" s="70" t="s">
        <v>15</v>
      </c>
      <c r="J386" s="48">
        <f>J387</f>
        <v>0</v>
      </c>
      <c r="K386" s="48">
        <f>K387</f>
        <v>0</v>
      </c>
      <c r="L386" s="48">
        <f>L387</f>
        <v>4118.8</v>
      </c>
      <c r="M386" s="48">
        <v>3689</v>
      </c>
      <c r="N386" s="48">
        <v>3429</v>
      </c>
      <c r="O386" s="48">
        <v>704.7</v>
      </c>
      <c r="P386" s="48">
        <f>J386+K386+L386+M386+N386+O386</f>
        <v>11941.5</v>
      </c>
      <c r="Q386" s="70">
        <v>2021</v>
      </c>
      <c r="R386" s="24"/>
      <c r="S386" s="24"/>
      <c r="T386" s="24"/>
      <c r="U386" s="23"/>
    </row>
    <row r="387" spans="1:21" s="3" customFormat="1" ht="12.75">
      <c r="A387" s="44" t="s">
        <v>14</v>
      </c>
      <c r="B387" s="45">
        <v>1</v>
      </c>
      <c r="C387" s="45">
        <v>3</v>
      </c>
      <c r="D387" s="45">
        <v>5</v>
      </c>
      <c r="E387" s="45">
        <v>0</v>
      </c>
      <c r="F387" s="45">
        <v>0</v>
      </c>
      <c r="G387" s="45">
        <v>3</v>
      </c>
      <c r="H387" s="66" t="s">
        <v>16</v>
      </c>
      <c r="I387" s="45" t="s">
        <v>15</v>
      </c>
      <c r="J387" s="94">
        <f>J394</f>
        <v>0</v>
      </c>
      <c r="K387" s="94">
        <f>K394</f>
        <v>0</v>
      </c>
      <c r="L387" s="94">
        <f>L394</f>
        <v>4118.8</v>
      </c>
      <c r="M387" s="176">
        <v>3689</v>
      </c>
      <c r="N387" s="176">
        <v>3429</v>
      </c>
      <c r="O387" s="176">
        <v>704.7</v>
      </c>
      <c r="P387" s="94">
        <f>J387+K387+L387+M387+N387+O387</f>
        <v>11941.5</v>
      </c>
      <c r="Q387" s="45">
        <v>2021</v>
      </c>
      <c r="R387" s="24"/>
      <c r="S387" s="24"/>
      <c r="T387" s="24"/>
      <c r="U387" s="23"/>
    </row>
    <row r="388" spans="1:18" ht="51">
      <c r="A388" s="44" t="s">
        <v>14</v>
      </c>
      <c r="B388" s="45">
        <v>1</v>
      </c>
      <c r="C388" s="45">
        <v>3</v>
      </c>
      <c r="D388" s="45">
        <v>5</v>
      </c>
      <c r="E388" s="45">
        <v>0</v>
      </c>
      <c r="F388" s="45">
        <v>0</v>
      </c>
      <c r="G388" s="47"/>
      <c r="H388" s="49" t="s">
        <v>358</v>
      </c>
      <c r="I388" s="47" t="s">
        <v>20</v>
      </c>
      <c r="J388" s="72">
        <v>100</v>
      </c>
      <c r="K388" s="72">
        <v>100</v>
      </c>
      <c r="L388" s="72">
        <v>100</v>
      </c>
      <c r="M388" s="40">
        <v>100</v>
      </c>
      <c r="N388" s="40">
        <v>100</v>
      </c>
      <c r="O388" s="40">
        <v>100</v>
      </c>
      <c r="P388" s="72">
        <v>100</v>
      </c>
      <c r="Q388" s="47">
        <v>2021</v>
      </c>
      <c r="R388" s="24"/>
    </row>
    <row r="389" spans="1:18" ht="63.75">
      <c r="A389" s="44" t="s">
        <v>14</v>
      </c>
      <c r="B389" s="45">
        <v>1</v>
      </c>
      <c r="C389" s="45">
        <v>3</v>
      </c>
      <c r="D389" s="45">
        <v>5</v>
      </c>
      <c r="E389" s="45">
        <v>0</v>
      </c>
      <c r="F389" s="45">
        <v>0</v>
      </c>
      <c r="G389" s="47"/>
      <c r="H389" s="49" t="s">
        <v>0</v>
      </c>
      <c r="I389" s="47" t="s">
        <v>20</v>
      </c>
      <c r="J389" s="72">
        <v>84.8</v>
      </c>
      <c r="K389" s="72">
        <v>84.8</v>
      </c>
      <c r="L389" s="167">
        <v>59.2</v>
      </c>
      <c r="M389" s="167">
        <v>10.2</v>
      </c>
      <c r="N389" s="167">
        <v>14.6</v>
      </c>
      <c r="O389" s="167">
        <v>7</v>
      </c>
      <c r="P389" s="167">
        <f>SUM(J389:O389)/6</f>
        <v>43.4</v>
      </c>
      <c r="Q389" s="47">
        <v>2021</v>
      </c>
      <c r="R389" s="24"/>
    </row>
    <row r="390" spans="1:18" ht="49.5" customHeight="1">
      <c r="A390" s="44"/>
      <c r="B390" s="45">
        <v>1</v>
      </c>
      <c r="C390" s="45">
        <v>3</v>
      </c>
      <c r="D390" s="45">
        <v>5</v>
      </c>
      <c r="E390" s="45">
        <v>0</v>
      </c>
      <c r="F390" s="45">
        <v>0</v>
      </c>
      <c r="G390" s="47"/>
      <c r="H390" s="49" t="s">
        <v>30</v>
      </c>
      <c r="I390" s="47" t="s">
        <v>20</v>
      </c>
      <c r="J390" s="72">
        <v>0</v>
      </c>
      <c r="K390" s="72">
        <v>0</v>
      </c>
      <c r="L390" s="167">
        <v>20.2</v>
      </c>
      <c r="M390" s="167">
        <v>68.5</v>
      </c>
      <c r="N390" s="167">
        <v>100</v>
      </c>
      <c r="O390" s="167">
        <v>100</v>
      </c>
      <c r="P390" s="167">
        <v>100</v>
      </c>
      <c r="Q390" s="47">
        <v>2021</v>
      </c>
      <c r="R390" s="24"/>
    </row>
    <row r="391" spans="1:18" ht="73.5" customHeight="1">
      <c r="A391" s="73" t="s">
        <v>14</v>
      </c>
      <c r="B391" s="74">
        <v>1</v>
      </c>
      <c r="C391" s="74">
        <v>3</v>
      </c>
      <c r="D391" s="74">
        <v>5</v>
      </c>
      <c r="E391" s="74">
        <v>0</v>
      </c>
      <c r="F391" s="74">
        <v>1</v>
      </c>
      <c r="G391" s="75"/>
      <c r="H391" s="76" t="s">
        <v>184</v>
      </c>
      <c r="I391" s="75" t="s">
        <v>39</v>
      </c>
      <c r="J391" s="77" t="s">
        <v>40</v>
      </c>
      <c r="K391" s="77" t="s">
        <v>40</v>
      </c>
      <c r="L391" s="77" t="s">
        <v>40</v>
      </c>
      <c r="M391" s="152" t="s">
        <v>40</v>
      </c>
      <c r="N391" s="152" t="s">
        <v>40</v>
      </c>
      <c r="O391" s="152" t="s">
        <v>40</v>
      </c>
      <c r="P391" s="77" t="s">
        <v>40</v>
      </c>
      <c r="Q391" s="75">
        <v>2021</v>
      </c>
      <c r="R391" s="24"/>
    </row>
    <row r="392" spans="1:18" ht="38.25">
      <c r="A392" s="44" t="s">
        <v>14</v>
      </c>
      <c r="B392" s="45">
        <v>1</v>
      </c>
      <c r="C392" s="45">
        <v>3</v>
      </c>
      <c r="D392" s="45">
        <v>5</v>
      </c>
      <c r="E392" s="45">
        <v>0</v>
      </c>
      <c r="F392" s="45">
        <v>1</v>
      </c>
      <c r="G392" s="47"/>
      <c r="H392" s="46" t="s">
        <v>165</v>
      </c>
      <c r="I392" s="47" t="s">
        <v>54</v>
      </c>
      <c r="J392" s="88">
        <v>68</v>
      </c>
      <c r="K392" s="88">
        <v>68</v>
      </c>
      <c r="L392" s="88">
        <v>67</v>
      </c>
      <c r="M392" s="50">
        <v>66</v>
      </c>
      <c r="N392" s="50">
        <v>66</v>
      </c>
      <c r="O392" s="50">
        <v>66</v>
      </c>
      <c r="P392" s="88">
        <v>67</v>
      </c>
      <c r="Q392" s="47">
        <v>2021</v>
      </c>
      <c r="R392" s="24"/>
    </row>
    <row r="393" spans="1:21" s="3" customFormat="1" ht="75" customHeight="1">
      <c r="A393" s="73" t="s">
        <v>14</v>
      </c>
      <c r="B393" s="74">
        <v>1</v>
      </c>
      <c r="C393" s="74">
        <v>3</v>
      </c>
      <c r="D393" s="74">
        <v>5</v>
      </c>
      <c r="E393" s="74">
        <v>0</v>
      </c>
      <c r="F393" s="74">
        <v>2</v>
      </c>
      <c r="G393" s="74"/>
      <c r="H393" s="78" t="s">
        <v>407</v>
      </c>
      <c r="I393" s="74" t="s">
        <v>15</v>
      </c>
      <c r="J393" s="79">
        <f>J394</f>
        <v>0</v>
      </c>
      <c r="K393" s="79">
        <f>K394</f>
        <v>0</v>
      </c>
      <c r="L393" s="79">
        <f>L394</f>
        <v>4118.8</v>
      </c>
      <c r="M393" s="153">
        <v>3689</v>
      </c>
      <c r="N393" s="153">
        <v>3429</v>
      </c>
      <c r="O393" s="153">
        <v>704.7</v>
      </c>
      <c r="P393" s="79">
        <f>J393+K393+L393+M393+N393+O393</f>
        <v>11941.5</v>
      </c>
      <c r="Q393" s="74">
        <v>2021</v>
      </c>
      <c r="R393" s="24"/>
      <c r="S393" s="24"/>
      <c r="T393" s="24"/>
      <c r="U393" s="23"/>
    </row>
    <row r="394" spans="1:21" s="3" customFormat="1" ht="12.75">
      <c r="A394" s="44" t="s">
        <v>14</v>
      </c>
      <c r="B394" s="45">
        <v>1</v>
      </c>
      <c r="C394" s="45">
        <v>3</v>
      </c>
      <c r="D394" s="45">
        <v>5</v>
      </c>
      <c r="E394" s="45">
        <v>0</v>
      </c>
      <c r="F394" s="45">
        <v>2</v>
      </c>
      <c r="G394" s="45">
        <v>3</v>
      </c>
      <c r="H394" s="66" t="s">
        <v>16</v>
      </c>
      <c r="I394" s="45" t="s">
        <v>15</v>
      </c>
      <c r="J394" s="109">
        <v>0</v>
      </c>
      <c r="K394" s="109">
        <v>0</v>
      </c>
      <c r="L394" s="109">
        <v>4118.8</v>
      </c>
      <c r="M394" s="190">
        <v>3689</v>
      </c>
      <c r="N394" s="176">
        <v>3429</v>
      </c>
      <c r="O394" s="191">
        <v>704.7</v>
      </c>
      <c r="P394" s="94">
        <f>J394+K394+L394+M394+N394+O394</f>
        <v>11941.5</v>
      </c>
      <c r="Q394" s="45">
        <v>2021</v>
      </c>
      <c r="R394" s="24"/>
      <c r="S394" s="24"/>
      <c r="T394" s="24"/>
      <c r="U394" s="23"/>
    </row>
    <row r="395" spans="1:18" ht="38.25">
      <c r="A395" s="44" t="s">
        <v>14</v>
      </c>
      <c r="B395" s="45">
        <v>1</v>
      </c>
      <c r="C395" s="45">
        <v>3</v>
      </c>
      <c r="D395" s="45">
        <v>5</v>
      </c>
      <c r="E395" s="45">
        <v>0</v>
      </c>
      <c r="F395" s="45">
        <v>2</v>
      </c>
      <c r="G395" s="47"/>
      <c r="H395" s="46" t="s">
        <v>347</v>
      </c>
      <c r="I395" s="47" t="s">
        <v>54</v>
      </c>
      <c r="J395" s="88">
        <v>0</v>
      </c>
      <c r="K395" s="88">
        <v>0</v>
      </c>
      <c r="L395" s="170">
        <v>2550</v>
      </c>
      <c r="M395" s="170">
        <v>440</v>
      </c>
      <c r="N395" s="170">
        <v>630</v>
      </c>
      <c r="O395" s="170">
        <v>300</v>
      </c>
      <c r="P395" s="170">
        <f>SUM(J395:O395)</f>
        <v>3920</v>
      </c>
      <c r="Q395" s="47">
        <v>2021</v>
      </c>
      <c r="R395" s="24"/>
    </row>
    <row r="396" spans="1:18" ht="25.5">
      <c r="A396" s="44" t="s">
        <v>14</v>
      </c>
      <c r="B396" s="45">
        <v>1</v>
      </c>
      <c r="C396" s="45">
        <v>3</v>
      </c>
      <c r="D396" s="45">
        <v>5</v>
      </c>
      <c r="E396" s="45">
        <v>0</v>
      </c>
      <c r="F396" s="45">
        <v>2</v>
      </c>
      <c r="G396" s="47"/>
      <c r="H396" s="46" t="s">
        <v>348</v>
      </c>
      <c r="I396" s="47" t="s">
        <v>54</v>
      </c>
      <c r="J396" s="88">
        <v>0</v>
      </c>
      <c r="K396" s="88">
        <v>0</v>
      </c>
      <c r="L396" s="170">
        <v>0</v>
      </c>
      <c r="M396" s="170">
        <v>0</v>
      </c>
      <c r="N396" s="170">
        <v>0</v>
      </c>
      <c r="O396" s="170">
        <v>0</v>
      </c>
      <c r="P396" s="170">
        <f>SUM(J396:O396)</f>
        <v>0</v>
      </c>
      <c r="Q396" s="47"/>
      <c r="R396" s="24"/>
    </row>
    <row r="397" spans="1:18" ht="58.5" customHeight="1">
      <c r="A397" s="44" t="s">
        <v>14</v>
      </c>
      <c r="B397" s="45">
        <v>1</v>
      </c>
      <c r="C397" s="45">
        <v>3</v>
      </c>
      <c r="D397" s="45">
        <v>5</v>
      </c>
      <c r="E397" s="45">
        <v>0</v>
      </c>
      <c r="F397" s="45">
        <v>2</v>
      </c>
      <c r="G397" s="47"/>
      <c r="H397" s="46" t="s">
        <v>161</v>
      </c>
      <c r="I397" s="47" t="s">
        <v>43</v>
      </c>
      <c r="J397" s="88">
        <v>0</v>
      </c>
      <c r="K397" s="88">
        <v>0</v>
      </c>
      <c r="L397" s="170">
        <v>1027</v>
      </c>
      <c r="M397" s="170">
        <v>2450</v>
      </c>
      <c r="N397" s="170">
        <v>1600</v>
      </c>
      <c r="O397" s="170">
        <v>0</v>
      </c>
      <c r="P397" s="170">
        <f>SUM(J397:O397)</f>
        <v>5077</v>
      </c>
      <c r="Q397" s="47">
        <v>2020</v>
      </c>
      <c r="R397" s="24"/>
    </row>
    <row r="398" spans="1:20" ht="53.25" customHeight="1">
      <c r="A398" s="62" t="s">
        <v>14</v>
      </c>
      <c r="B398" s="63">
        <v>1</v>
      </c>
      <c r="C398" s="63">
        <v>4</v>
      </c>
      <c r="D398" s="63">
        <v>0</v>
      </c>
      <c r="E398" s="63">
        <v>0</v>
      </c>
      <c r="F398" s="63">
        <v>0</v>
      </c>
      <c r="G398" s="63"/>
      <c r="H398" s="64" t="s">
        <v>267</v>
      </c>
      <c r="I398" s="63" t="s">
        <v>15</v>
      </c>
      <c r="J398" s="65">
        <f>J399+J400+J401</f>
        <v>6563.9</v>
      </c>
      <c r="K398" s="65">
        <f>K399+K400+K401</f>
        <v>3385.8</v>
      </c>
      <c r="L398" s="65">
        <f>L399+L400+L401</f>
        <v>500</v>
      </c>
      <c r="M398" s="151">
        <v>300</v>
      </c>
      <c r="N398" s="151">
        <v>310</v>
      </c>
      <c r="O398" s="151">
        <v>330</v>
      </c>
      <c r="P398" s="65">
        <f aca="true" t="shared" si="13" ref="P398:P405">J398+K398+L398+M398+N398+O398</f>
        <v>11389.7</v>
      </c>
      <c r="Q398" s="63">
        <v>2021</v>
      </c>
      <c r="R398" s="24"/>
      <c r="S398" s="24"/>
      <c r="T398" s="24"/>
    </row>
    <row r="399" spans="1:20" ht="12.75">
      <c r="A399" s="44" t="s">
        <v>14</v>
      </c>
      <c r="B399" s="45">
        <v>1</v>
      </c>
      <c r="C399" s="45">
        <v>4</v>
      </c>
      <c r="D399" s="45">
        <v>0</v>
      </c>
      <c r="E399" s="45">
        <v>0</v>
      </c>
      <c r="F399" s="45">
        <v>0</v>
      </c>
      <c r="G399" s="45">
        <v>3</v>
      </c>
      <c r="H399" s="66" t="s">
        <v>16</v>
      </c>
      <c r="I399" s="45" t="s">
        <v>15</v>
      </c>
      <c r="J399" s="123">
        <f>J403+J417</f>
        <v>603.9</v>
      </c>
      <c r="K399" s="123">
        <f>K403+K417</f>
        <v>657.8</v>
      </c>
      <c r="L399" s="123">
        <f>L403+L417</f>
        <v>500</v>
      </c>
      <c r="M399" s="192">
        <v>300</v>
      </c>
      <c r="N399" s="192">
        <v>310</v>
      </c>
      <c r="O399" s="192">
        <v>330</v>
      </c>
      <c r="P399" s="94">
        <f t="shared" si="13"/>
        <v>2701.7</v>
      </c>
      <c r="Q399" s="45">
        <v>2021</v>
      </c>
      <c r="R399" s="24"/>
      <c r="S399" s="24"/>
      <c r="T399" s="24"/>
    </row>
    <row r="400" spans="1:20" ht="12.75">
      <c r="A400" s="44" t="s">
        <v>14</v>
      </c>
      <c r="B400" s="45">
        <v>1</v>
      </c>
      <c r="C400" s="45">
        <v>4</v>
      </c>
      <c r="D400" s="45">
        <v>0</v>
      </c>
      <c r="E400" s="45">
        <v>0</v>
      </c>
      <c r="F400" s="45">
        <v>0</v>
      </c>
      <c r="G400" s="45">
        <v>2</v>
      </c>
      <c r="H400" s="66" t="s">
        <v>17</v>
      </c>
      <c r="I400" s="47" t="s">
        <v>15</v>
      </c>
      <c r="J400" s="94">
        <f aca="true" t="shared" si="14" ref="J400:L401">J404</f>
        <v>2130.8</v>
      </c>
      <c r="K400" s="94">
        <f t="shared" si="14"/>
        <v>409.2</v>
      </c>
      <c r="L400" s="94">
        <f t="shared" si="14"/>
        <v>0</v>
      </c>
      <c r="M400" s="176">
        <v>0</v>
      </c>
      <c r="N400" s="176">
        <v>0</v>
      </c>
      <c r="O400" s="176">
        <v>0</v>
      </c>
      <c r="P400" s="94">
        <f t="shared" si="13"/>
        <v>2540</v>
      </c>
      <c r="Q400" s="45">
        <v>2017</v>
      </c>
      <c r="R400" s="24"/>
      <c r="S400" s="24"/>
      <c r="T400" s="24"/>
    </row>
    <row r="401" spans="1:20" ht="12.75">
      <c r="A401" s="44" t="s">
        <v>14</v>
      </c>
      <c r="B401" s="45">
        <v>1</v>
      </c>
      <c r="C401" s="45">
        <v>4</v>
      </c>
      <c r="D401" s="45">
        <v>0</v>
      </c>
      <c r="E401" s="45">
        <v>0</v>
      </c>
      <c r="F401" s="45">
        <v>0</v>
      </c>
      <c r="G401" s="45">
        <v>1</v>
      </c>
      <c r="H401" s="66" t="s">
        <v>18</v>
      </c>
      <c r="I401" s="47" t="s">
        <v>15</v>
      </c>
      <c r="J401" s="94">
        <f t="shared" si="14"/>
        <v>3829.2</v>
      </c>
      <c r="K401" s="94">
        <f t="shared" si="14"/>
        <v>2318.8</v>
      </c>
      <c r="L401" s="94">
        <f t="shared" si="14"/>
        <v>0</v>
      </c>
      <c r="M401" s="176">
        <v>0</v>
      </c>
      <c r="N401" s="176">
        <v>0</v>
      </c>
      <c r="O401" s="176">
        <v>0</v>
      </c>
      <c r="P401" s="94">
        <f t="shared" si="13"/>
        <v>6148</v>
      </c>
      <c r="Q401" s="45">
        <v>2017</v>
      </c>
      <c r="R401" s="24"/>
      <c r="S401" s="24"/>
      <c r="T401" s="24"/>
    </row>
    <row r="402" spans="1:21" s="3" customFormat="1" ht="82.5" customHeight="1">
      <c r="A402" s="85" t="s">
        <v>14</v>
      </c>
      <c r="B402" s="70">
        <v>1</v>
      </c>
      <c r="C402" s="70">
        <v>4</v>
      </c>
      <c r="D402" s="70">
        <v>1</v>
      </c>
      <c r="E402" s="70">
        <v>0</v>
      </c>
      <c r="F402" s="70">
        <v>0</v>
      </c>
      <c r="G402" s="70"/>
      <c r="H402" s="71" t="s">
        <v>166</v>
      </c>
      <c r="I402" s="70" t="s">
        <v>15</v>
      </c>
      <c r="J402" s="48">
        <f>J403+J404+J405</f>
        <v>6563.9</v>
      </c>
      <c r="K402" s="48">
        <f>K403+K404+K405</f>
        <v>3365.8</v>
      </c>
      <c r="L402" s="48">
        <f>L403+L404+L405</f>
        <v>476</v>
      </c>
      <c r="M402" s="48">
        <v>280</v>
      </c>
      <c r="N402" s="48">
        <v>290</v>
      </c>
      <c r="O402" s="48">
        <v>300</v>
      </c>
      <c r="P402" s="48">
        <f t="shared" si="13"/>
        <v>11275.7</v>
      </c>
      <c r="Q402" s="70">
        <v>2021</v>
      </c>
      <c r="R402" s="24"/>
      <c r="S402" s="24"/>
      <c r="T402" s="24"/>
      <c r="U402" s="23"/>
    </row>
    <row r="403" spans="1:21" s="3" customFormat="1" ht="12.75">
      <c r="A403" s="44" t="s">
        <v>14</v>
      </c>
      <c r="B403" s="45">
        <v>1</v>
      </c>
      <c r="C403" s="45">
        <v>4</v>
      </c>
      <c r="D403" s="45">
        <v>1</v>
      </c>
      <c r="E403" s="45">
        <v>0</v>
      </c>
      <c r="F403" s="45">
        <v>0</v>
      </c>
      <c r="G403" s="45">
        <v>3</v>
      </c>
      <c r="H403" s="66" t="s">
        <v>16</v>
      </c>
      <c r="I403" s="45" t="s">
        <v>15</v>
      </c>
      <c r="J403" s="94">
        <f aca="true" t="shared" si="15" ref="J403:K405">J411</f>
        <v>603.9</v>
      </c>
      <c r="K403" s="94">
        <f t="shared" si="15"/>
        <v>637.8</v>
      </c>
      <c r="L403" s="94">
        <f>L411</f>
        <v>476</v>
      </c>
      <c r="M403" s="176">
        <v>280</v>
      </c>
      <c r="N403" s="176">
        <v>290</v>
      </c>
      <c r="O403" s="176">
        <v>300</v>
      </c>
      <c r="P403" s="94">
        <f t="shared" si="13"/>
        <v>2587.7</v>
      </c>
      <c r="Q403" s="111">
        <v>2021</v>
      </c>
      <c r="R403" s="24"/>
      <c r="S403" s="24"/>
      <c r="T403" s="24"/>
      <c r="U403" s="23"/>
    </row>
    <row r="404" spans="1:21" s="3" customFormat="1" ht="12.75">
      <c r="A404" s="44" t="s">
        <v>14</v>
      </c>
      <c r="B404" s="45">
        <v>1</v>
      </c>
      <c r="C404" s="45">
        <v>4</v>
      </c>
      <c r="D404" s="45">
        <v>1</v>
      </c>
      <c r="E404" s="45">
        <v>0</v>
      </c>
      <c r="F404" s="45">
        <v>0</v>
      </c>
      <c r="G404" s="45">
        <v>2</v>
      </c>
      <c r="H404" s="66" t="s">
        <v>17</v>
      </c>
      <c r="I404" s="45" t="s">
        <v>15</v>
      </c>
      <c r="J404" s="94">
        <f t="shared" si="15"/>
        <v>2130.8</v>
      </c>
      <c r="K404" s="94">
        <f t="shared" si="15"/>
        <v>409.2</v>
      </c>
      <c r="L404" s="94">
        <f>L412</f>
        <v>0</v>
      </c>
      <c r="M404" s="176">
        <v>0</v>
      </c>
      <c r="N404" s="176">
        <v>0</v>
      </c>
      <c r="O404" s="176">
        <v>0</v>
      </c>
      <c r="P404" s="94">
        <f t="shared" si="13"/>
        <v>2540</v>
      </c>
      <c r="Q404" s="45">
        <v>2017</v>
      </c>
      <c r="R404" s="24"/>
      <c r="S404" s="24"/>
      <c r="T404" s="24"/>
      <c r="U404" s="23"/>
    </row>
    <row r="405" spans="1:21" s="3" customFormat="1" ht="12.75">
      <c r="A405" s="44" t="s">
        <v>14</v>
      </c>
      <c r="B405" s="45">
        <v>1</v>
      </c>
      <c r="C405" s="45">
        <v>4</v>
      </c>
      <c r="D405" s="45">
        <v>1</v>
      </c>
      <c r="E405" s="45">
        <v>0</v>
      </c>
      <c r="F405" s="45">
        <v>0</v>
      </c>
      <c r="G405" s="45">
        <v>1</v>
      </c>
      <c r="H405" s="66" t="s">
        <v>18</v>
      </c>
      <c r="I405" s="45" t="s">
        <v>15</v>
      </c>
      <c r="J405" s="94">
        <f t="shared" si="15"/>
        <v>3829.2</v>
      </c>
      <c r="K405" s="94">
        <f t="shared" si="15"/>
        <v>2318.8</v>
      </c>
      <c r="L405" s="94">
        <f>L413</f>
        <v>0</v>
      </c>
      <c r="M405" s="176">
        <v>0</v>
      </c>
      <c r="N405" s="176">
        <v>0</v>
      </c>
      <c r="O405" s="176">
        <v>0</v>
      </c>
      <c r="P405" s="94">
        <f t="shared" si="13"/>
        <v>6148</v>
      </c>
      <c r="Q405" s="45">
        <v>2017</v>
      </c>
      <c r="R405" s="24"/>
      <c r="S405" s="24"/>
      <c r="T405" s="24"/>
      <c r="U405" s="23"/>
    </row>
    <row r="406" spans="1:18" ht="63.75">
      <c r="A406" s="44" t="s">
        <v>14</v>
      </c>
      <c r="B406" s="45">
        <v>1</v>
      </c>
      <c r="C406" s="45">
        <v>4</v>
      </c>
      <c r="D406" s="45">
        <v>1</v>
      </c>
      <c r="E406" s="45">
        <v>0</v>
      </c>
      <c r="F406" s="45">
        <v>0</v>
      </c>
      <c r="G406" s="47"/>
      <c r="H406" s="46" t="s">
        <v>168</v>
      </c>
      <c r="I406" s="47" t="s">
        <v>20</v>
      </c>
      <c r="J406" s="72">
        <v>97</v>
      </c>
      <c r="K406" s="72">
        <v>97.2</v>
      </c>
      <c r="L406" s="167">
        <v>100</v>
      </c>
      <c r="M406" s="167">
        <v>100</v>
      </c>
      <c r="N406" s="167">
        <v>100</v>
      </c>
      <c r="O406" s="167">
        <v>100</v>
      </c>
      <c r="P406" s="167">
        <f>SUM(J406:O406)/6</f>
        <v>99</v>
      </c>
      <c r="Q406" s="47">
        <v>2021</v>
      </c>
      <c r="R406" s="24"/>
    </row>
    <row r="407" spans="1:18" ht="63.75">
      <c r="A407" s="44" t="s">
        <v>14</v>
      </c>
      <c r="B407" s="45">
        <v>1</v>
      </c>
      <c r="C407" s="45">
        <v>4</v>
      </c>
      <c r="D407" s="45">
        <v>1</v>
      </c>
      <c r="E407" s="45">
        <v>0</v>
      </c>
      <c r="F407" s="45">
        <v>0</v>
      </c>
      <c r="G407" s="47"/>
      <c r="H407" s="46" t="s">
        <v>169</v>
      </c>
      <c r="I407" s="47" t="s">
        <v>20</v>
      </c>
      <c r="J407" s="72">
        <v>3.8</v>
      </c>
      <c r="K407" s="72">
        <v>3.8</v>
      </c>
      <c r="L407" s="167">
        <v>3.7</v>
      </c>
      <c r="M407" s="167">
        <v>3.7</v>
      </c>
      <c r="N407" s="167">
        <v>3.6</v>
      </c>
      <c r="O407" s="167">
        <v>3.5</v>
      </c>
      <c r="P407" s="167">
        <f>SUM(J407:O407)/6</f>
        <v>3.7</v>
      </c>
      <c r="Q407" s="47">
        <v>2021</v>
      </c>
      <c r="R407" s="24"/>
    </row>
    <row r="408" spans="1:18" ht="73.5" customHeight="1">
      <c r="A408" s="73" t="s">
        <v>14</v>
      </c>
      <c r="B408" s="74">
        <v>1</v>
      </c>
      <c r="C408" s="74">
        <v>4</v>
      </c>
      <c r="D408" s="74">
        <v>1</v>
      </c>
      <c r="E408" s="74">
        <v>0</v>
      </c>
      <c r="F408" s="74">
        <v>1</v>
      </c>
      <c r="G408" s="75"/>
      <c r="H408" s="76" t="s">
        <v>185</v>
      </c>
      <c r="I408" s="75" t="s">
        <v>39</v>
      </c>
      <c r="J408" s="77" t="s">
        <v>40</v>
      </c>
      <c r="K408" s="77" t="s">
        <v>40</v>
      </c>
      <c r="L408" s="79" t="s">
        <v>40</v>
      </c>
      <c r="M408" s="152" t="s">
        <v>40</v>
      </c>
      <c r="N408" s="152" t="s">
        <v>40</v>
      </c>
      <c r="O408" s="152" t="s">
        <v>40</v>
      </c>
      <c r="P408" s="77" t="s">
        <v>40</v>
      </c>
      <c r="Q408" s="75">
        <v>2021</v>
      </c>
      <c r="R408" s="24"/>
    </row>
    <row r="409" spans="1:18" ht="38.25">
      <c r="A409" s="44" t="s">
        <v>14</v>
      </c>
      <c r="B409" s="45">
        <v>1</v>
      </c>
      <c r="C409" s="45">
        <v>4</v>
      </c>
      <c r="D409" s="45">
        <v>1</v>
      </c>
      <c r="E409" s="45">
        <v>0</v>
      </c>
      <c r="F409" s="45">
        <v>1</v>
      </c>
      <c r="G409" s="47"/>
      <c r="H409" s="46" t="s">
        <v>316</v>
      </c>
      <c r="I409" s="47" t="s">
        <v>54</v>
      </c>
      <c r="J409" s="88">
        <v>1</v>
      </c>
      <c r="K409" s="88">
        <v>1</v>
      </c>
      <c r="L409" s="88">
        <v>1</v>
      </c>
      <c r="M409" s="93">
        <v>1</v>
      </c>
      <c r="N409" s="93">
        <v>1</v>
      </c>
      <c r="O409" s="93">
        <v>1</v>
      </c>
      <c r="P409" s="88">
        <f>SUM(J409:O409)</f>
        <v>6</v>
      </c>
      <c r="Q409" s="47">
        <v>2021</v>
      </c>
      <c r="R409" s="24"/>
    </row>
    <row r="410" spans="1:21" s="3" customFormat="1" ht="75" customHeight="1">
      <c r="A410" s="73" t="s">
        <v>14</v>
      </c>
      <c r="B410" s="74">
        <v>1</v>
      </c>
      <c r="C410" s="74">
        <v>4</v>
      </c>
      <c r="D410" s="74">
        <v>1</v>
      </c>
      <c r="E410" s="74">
        <v>0</v>
      </c>
      <c r="F410" s="74">
        <v>2</v>
      </c>
      <c r="G410" s="74"/>
      <c r="H410" s="78" t="s">
        <v>408</v>
      </c>
      <c r="I410" s="74" t="s">
        <v>15</v>
      </c>
      <c r="J410" s="79">
        <f>J411+J412+J413</f>
        <v>6563.9</v>
      </c>
      <c r="K410" s="79">
        <f>K411+K412+K413</f>
        <v>3365.8</v>
      </c>
      <c r="L410" s="79">
        <f>L411</f>
        <v>476</v>
      </c>
      <c r="M410" s="153">
        <v>280</v>
      </c>
      <c r="N410" s="153">
        <v>290</v>
      </c>
      <c r="O410" s="153">
        <v>300</v>
      </c>
      <c r="P410" s="79">
        <f>J410+K410+L410+M410+N410+O410</f>
        <v>11275.7</v>
      </c>
      <c r="Q410" s="74">
        <v>2021</v>
      </c>
      <c r="R410" s="24"/>
      <c r="S410" s="24"/>
      <c r="T410" s="24"/>
      <c r="U410" s="23"/>
    </row>
    <row r="411" spans="1:21" s="3" customFormat="1" ht="12.75">
      <c r="A411" s="44" t="s">
        <v>14</v>
      </c>
      <c r="B411" s="45">
        <v>1</v>
      </c>
      <c r="C411" s="45">
        <v>4</v>
      </c>
      <c r="D411" s="45">
        <v>1</v>
      </c>
      <c r="E411" s="45">
        <v>0</v>
      </c>
      <c r="F411" s="45">
        <v>2</v>
      </c>
      <c r="G411" s="45">
        <v>3</v>
      </c>
      <c r="H411" s="66" t="s">
        <v>16</v>
      </c>
      <c r="I411" s="45" t="s">
        <v>15</v>
      </c>
      <c r="J411" s="109">
        <f>243.9+360</f>
        <v>603.9</v>
      </c>
      <c r="K411" s="109">
        <f>387.8+250</f>
        <v>637.8</v>
      </c>
      <c r="L411" s="109">
        <v>476</v>
      </c>
      <c r="M411" s="190">
        <v>280</v>
      </c>
      <c r="N411" s="190">
        <v>290</v>
      </c>
      <c r="O411" s="190">
        <v>300</v>
      </c>
      <c r="P411" s="94">
        <f>J411+K411+L411+M411+N411+O411</f>
        <v>2587.7</v>
      </c>
      <c r="Q411" s="45">
        <v>2021</v>
      </c>
      <c r="R411" s="24"/>
      <c r="S411" s="24"/>
      <c r="T411" s="24"/>
      <c r="U411" s="23"/>
    </row>
    <row r="412" spans="1:21" s="3" customFormat="1" ht="12.75">
      <c r="A412" s="44" t="s">
        <v>14</v>
      </c>
      <c r="B412" s="45">
        <v>1</v>
      </c>
      <c r="C412" s="45">
        <v>4</v>
      </c>
      <c r="D412" s="45">
        <v>1</v>
      </c>
      <c r="E412" s="45">
        <v>0</v>
      </c>
      <c r="F412" s="45">
        <v>2</v>
      </c>
      <c r="G412" s="45">
        <v>2</v>
      </c>
      <c r="H412" s="66" t="s">
        <v>17</v>
      </c>
      <c r="I412" s="45" t="s">
        <v>15</v>
      </c>
      <c r="J412" s="94">
        <f>932.6+798.2+400</f>
        <v>2130.8</v>
      </c>
      <c r="K412" s="94">
        <v>409.2</v>
      </c>
      <c r="L412" s="94">
        <v>0</v>
      </c>
      <c r="M412" s="176">
        <v>0</v>
      </c>
      <c r="N412" s="176">
        <v>0</v>
      </c>
      <c r="O412" s="176">
        <v>0</v>
      </c>
      <c r="P412" s="94">
        <f>J412+K412+L412+M412+N412+O412</f>
        <v>2540</v>
      </c>
      <c r="Q412" s="45">
        <v>2017</v>
      </c>
      <c r="R412" s="24"/>
      <c r="S412" s="24"/>
      <c r="T412" s="24"/>
      <c r="U412" s="23"/>
    </row>
    <row r="413" spans="1:21" s="3" customFormat="1" ht="12.75">
      <c r="A413" s="44" t="s">
        <v>14</v>
      </c>
      <c r="B413" s="45">
        <v>1</v>
      </c>
      <c r="C413" s="45">
        <v>4</v>
      </c>
      <c r="D413" s="45">
        <v>1</v>
      </c>
      <c r="E413" s="45">
        <v>0</v>
      </c>
      <c r="F413" s="45">
        <v>2</v>
      </c>
      <c r="G413" s="45">
        <v>1</v>
      </c>
      <c r="H413" s="66" t="s">
        <v>18</v>
      </c>
      <c r="I413" s="45" t="s">
        <v>15</v>
      </c>
      <c r="J413" s="94">
        <f>2069.2+1260+500</f>
        <v>3829.2</v>
      </c>
      <c r="K413" s="94">
        <v>2318.8</v>
      </c>
      <c r="L413" s="94">
        <v>0</v>
      </c>
      <c r="M413" s="176">
        <v>0</v>
      </c>
      <c r="N413" s="176">
        <v>0</v>
      </c>
      <c r="O413" s="176">
        <v>0</v>
      </c>
      <c r="P413" s="94">
        <f>J413+K413+L413+M413+N413+O413</f>
        <v>6148</v>
      </c>
      <c r="Q413" s="45">
        <v>2017</v>
      </c>
      <c r="R413" s="24"/>
      <c r="S413" s="24"/>
      <c r="T413" s="24"/>
      <c r="U413" s="23"/>
    </row>
    <row r="414" spans="1:18" ht="76.5">
      <c r="A414" s="44" t="s">
        <v>14</v>
      </c>
      <c r="B414" s="45">
        <v>1</v>
      </c>
      <c r="C414" s="45">
        <v>4</v>
      </c>
      <c r="D414" s="45">
        <v>1</v>
      </c>
      <c r="E414" s="45">
        <v>0</v>
      </c>
      <c r="F414" s="45">
        <v>2</v>
      </c>
      <c r="G414" s="47"/>
      <c r="H414" s="49" t="s">
        <v>309</v>
      </c>
      <c r="I414" s="47" t="s">
        <v>54</v>
      </c>
      <c r="J414" s="88">
        <v>7</v>
      </c>
      <c r="K414" s="88">
        <v>8</v>
      </c>
      <c r="L414" s="88">
        <v>14</v>
      </c>
      <c r="M414" s="93">
        <v>14</v>
      </c>
      <c r="N414" s="93">
        <v>14</v>
      </c>
      <c r="O414" s="93">
        <v>14</v>
      </c>
      <c r="P414" s="88">
        <v>14</v>
      </c>
      <c r="Q414" s="47">
        <v>2021</v>
      </c>
      <c r="R414" s="24"/>
    </row>
    <row r="415" spans="1:18" ht="51">
      <c r="A415" s="44" t="s">
        <v>14</v>
      </c>
      <c r="B415" s="45">
        <v>1</v>
      </c>
      <c r="C415" s="45">
        <v>4</v>
      </c>
      <c r="D415" s="45">
        <v>1</v>
      </c>
      <c r="E415" s="45">
        <v>0</v>
      </c>
      <c r="F415" s="45">
        <v>2</v>
      </c>
      <c r="G415" s="47"/>
      <c r="H415" s="49" t="s">
        <v>229</v>
      </c>
      <c r="I415" s="47" t="s">
        <v>54</v>
      </c>
      <c r="J415" s="88">
        <v>2</v>
      </c>
      <c r="K415" s="88">
        <v>1</v>
      </c>
      <c r="L415" s="88">
        <v>2</v>
      </c>
      <c r="M415" s="93">
        <v>2</v>
      </c>
      <c r="N415" s="93">
        <v>2</v>
      </c>
      <c r="O415" s="93">
        <v>2</v>
      </c>
      <c r="P415" s="88">
        <v>2</v>
      </c>
      <c r="Q415" s="47">
        <v>2021</v>
      </c>
      <c r="R415" s="24"/>
    </row>
    <row r="416" spans="1:21" s="3" customFormat="1" ht="82.5" customHeight="1">
      <c r="A416" s="85" t="s">
        <v>14</v>
      </c>
      <c r="B416" s="70">
        <v>1</v>
      </c>
      <c r="C416" s="70">
        <v>4</v>
      </c>
      <c r="D416" s="70">
        <v>2</v>
      </c>
      <c r="E416" s="70">
        <v>0</v>
      </c>
      <c r="F416" s="70">
        <v>0</v>
      </c>
      <c r="G416" s="70"/>
      <c r="H416" s="71" t="s">
        <v>170</v>
      </c>
      <c r="I416" s="70" t="s">
        <v>15</v>
      </c>
      <c r="J416" s="48">
        <v>0</v>
      </c>
      <c r="K416" s="48">
        <f>K417</f>
        <v>20</v>
      </c>
      <c r="L416" s="48">
        <f>L417</f>
        <v>24</v>
      </c>
      <c r="M416" s="48">
        <v>20</v>
      </c>
      <c r="N416" s="48">
        <v>20</v>
      </c>
      <c r="O416" s="48">
        <v>30</v>
      </c>
      <c r="P416" s="48">
        <f>J416+K416+L416+M416+N416+O416</f>
        <v>114</v>
      </c>
      <c r="Q416" s="70">
        <v>2021</v>
      </c>
      <c r="R416" s="24"/>
      <c r="S416" s="24"/>
      <c r="T416" s="24"/>
      <c r="U416" s="23"/>
    </row>
    <row r="417" spans="1:21" s="3" customFormat="1" ht="12.75">
      <c r="A417" s="44" t="s">
        <v>14</v>
      </c>
      <c r="B417" s="45">
        <v>1</v>
      </c>
      <c r="C417" s="45">
        <v>4</v>
      </c>
      <c r="D417" s="45">
        <v>2</v>
      </c>
      <c r="E417" s="45">
        <v>0</v>
      </c>
      <c r="F417" s="45">
        <v>0</v>
      </c>
      <c r="G417" s="45">
        <v>3</v>
      </c>
      <c r="H417" s="66" t="s">
        <v>16</v>
      </c>
      <c r="I417" s="45" t="s">
        <v>15</v>
      </c>
      <c r="J417" s="94">
        <v>0</v>
      </c>
      <c r="K417" s="94">
        <f>K423</f>
        <v>20</v>
      </c>
      <c r="L417" s="94">
        <f>L423</f>
        <v>24</v>
      </c>
      <c r="M417" s="176">
        <v>20</v>
      </c>
      <c r="N417" s="176">
        <v>20</v>
      </c>
      <c r="O417" s="176">
        <v>30</v>
      </c>
      <c r="P417" s="94">
        <f>J417+K417+L417+M417+N417+O417</f>
        <v>114</v>
      </c>
      <c r="Q417" s="80">
        <v>2021</v>
      </c>
      <c r="R417" s="24"/>
      <c r="S417" s="24"/>
      <c r="T417" s="24"/>
      <c r="U417" s="23"/>
    </row>
    <row r="418" spans="1:18" ht="63.75">
      <c r="A418" s="44" t="s">
        <v>14</v>
      </c>
      <c r="B418" s="45">
        <v>1</v>
      </c>
      <c r="C418" s="45">
        <v>4</v>
      </c>
      <c r="D418" s="45">
        <v>2</v>
      </c>
      <c r="E418" s="45">
        <v>0</v>
      </c>
      <c r="F418" s="45">
        <v>0</v>
      </c>
      <c r="G418" s="47"/>
      <c r="H418" s="46" t="s">
        <v>171</v>
      </c>
      <c r="I418" s="47" t="s">
        <v>20</v>
      </c>
      <c r="J418" s="72">
        <v>60</v>
      </c>
      <c r="K418" s="72">
        <v>58.7</v>
      </c>
      <c r="L418" s="167">
        <v>81.3</v>
      </c>
      <c r="M418" s="167">
        <v>88</v>
      </c>
      <c r="N418" s="167">
        <v>93.3</v>
      </c>
      <c r="O418" s="167">
        <v>100</v>
      </c>
      <c r="P418" s="167">
        <f>SUM(J418:O418)/6</f>
        <v>80.2</v>
      </c>
      <c r="Q418" s="47">
        <v>2021</v>
      </c>
      <c r="R418" s="24"/>
    </row>
    <row r="419" spans="1:18" ht="76.5">
      <c r="A419" s="44" t="s">
        <v>14</v>
      </c>
      <c r="B419" s="45">
        <v>1</v>
      </c>
      <c r="C419" s="45">
        <v>4</v>
      </c>
      <c r="D419" s="45">
        <v>2</v>
      </c>
      <c r="E419" s="45">
        <v>0</v>
      </c>
      <c r="F419" s="45">
        <v>0</v>
      </c>
      <c r="G419" s="47"/>
      <c r="H419" s="46" t="s">
        <v>172</v>
      </c>
      <c r="I419" s="47" t="s">
        <v>15</v>
      </c>
      <c r="J419" s="72">
        <v>0</v>
      </c>
      <c r="K419" s="72">
        <v>2.2</v>
      </c>
      <c r="L419" s="167">
        <v>3.4</v>
      </c>
      <c r="M419" s="72">
        <v>4</v>
      </c>
      <c r="N419" s="72">
        <v>5</v>
      </c>
      <c r="O419" s="72">
        <v>6</v>
      </c>
      <c r="P419" s="167">
        <f>SUM(J419:O419)/6</f>
        <v>3.4</v>
      </c>
      <c r="Q419" s="47">
        <v>2021</v>
      </c>
      <c r="R419" s="24"/>
    </row>
    <row r="420" spans="1:18" ht="73.5" customHeight="1">
      <c r="A420" s="73" t="s">
        <v>14</v>
      </c>
      <c r="B420" s="74">
        <v>1</v>
      </c>
      <c r="C420" s="74">
        <v>4</v>
      </c>
      <c r="D420" s="74">
        <v>2</v>
      </c>
      <c r="E420" s="74">
        <v>0</v>
      </c>
      <c r="F420" s="74">
        <v>1</v>
      </c>
      <c r="G420" s="75"/>
      <c r="H420" s="76" t="s">
        <v>186</v>
      </c>
      <c r="I420" s="75" t="s">
        <v>39</v>
      </c>
      <c r="J420" s="77" t="s">
        <v>95</v>
      </c>
      <c r="K420" s="77" t="s">
        <v>40</v>
      </c>
      <c r="L420" s="79" t="s">
        <v>40</v>
      </c>
      <c r="M420" s="152" t="s">
        <v>40</v>
      </c>
      <c r="N420" s="152" t="s">
        <v>40</v>
      </c>
      <c r="O420" s="152" t="s">
        <v>40</v>
      </c>
      <c r="P420" s="77" t="s">
        <v>40</v>
      </c>
      <c r="Q420" s="75">
        <v>2021</v>
      </c>
      <c r="R420" s="24"/>
    </row>
    <row r="421" spans="1:18" ht="38.25">
      <c r="A421" s="44" t="s">
        <v>14</v>
      </c>
      <c r="B421" s="45">
        <v>1</v>
      </c>
      <c r="C421" s="45">
        <v>4</v>
      </c>
      <c r="D421" s="45">
        <v>2</v>
      </c>
      <c r="E421" s="45">
        <v>0</v>
      </c>
      <c r="F421" s="45">
        <v>1</v>
      </c>
      <c r="G421" s="47"/>
      <c r="H421" s="46" t="s">
        <v>228</v>
      </c>
      <c r="I421" s="47" t="s">
        <v>54</v>
      </c>
      <c r="J421" s="88">
        <v>0</v>
      </c>
      <c r="K421" s="88">
        <v>1</v>
      </c>
      <c r="L421" s="88">
        <v>1</v>
      </c>
      <c r="M421" s="93">
        <v>1</v>
      </c>
      <c r="N421" s="93">
        <v>1</v>
      </c>
      <c r="O421" s="93">
        <v>1</v>
      </c>
      <c r="P421" s="88">
        <f>SUM(J421:O421)</f>
        <v>5</v>
      </c>
      <c r="Q421" s="47">
        <v>2021</v>
      </c>
      <c r="R421" s="24"/>
    </row>
    <row r="422" spans="1:21" s="3" customFormat="1" ht="75" customHeight="1">
      <c r="A422" s="73" t="s">
        <v>14</v>
      </c>
      <c r="B422" s="74">
        <v>1</v>
      </c>
      <c r="C422" s="74">
        <v>4</v>
      </c>
      <c r="D422" s="74">
        <v>2</v>
      </c>
      <c r="E422" s="74">
        <v>0</v>
      </c>
      <c r="F422" s="74">
        <v>2</v>
      </c>
      <c r="G422" s="74"/>
      <c r="H422" s="78" t="s">
        <v>409</v>
      </c>
      <c r="I422" s="74" t="s">
        <v>15</v>
      </c>
      <c r="J422" s="79">
        <f>J423</f>
        <v>0</v>
      </c>
      <c r="K422" s="79">
        <f>K423</f>
        <v>20</v>
      </c>
      <c r="L422" s="79">
        <f>L423</f>
        <v>24</v>
      </c>
      <c r="M422" s="153">
        <v>20</v>
      </c>
      <c r="N422" s="153">
        <v>20</v>
      </c>
      <c r="O422" s="153">
        <v>30</v>
      </c>
      <c r="P422" s="79">
        <f>J422+K422+L422+M422+N422+O422</f>
        <v>114</v>
      </c>
      <c r="Q422" s="74">
        <v>2021</v>
      </c>
      <c r="R422" s="24"/>
      <c r="S422" s="24"/>
      <c r="T422" s="24"/>
      <c r="U422" s="23"/>
    </row>
    <row r="423" spans="1:21" s="3" customFormat="1" ht="12.75">
      <c r="A423" s="44" t="s">
        <v>14</v>
      </c>
      <c r="B423" s="45">
        <v>1</v>
      </c>
      <c r="C423" s="45">
        <v>4</v>
      </c>
      <c r="D423" s="45">
        <v>2</v>
      </c>
      <c r="E423" s="45">
        <v>0</v>
      </c>
      <c r="F423" s="45">
        <v>2</v>
      </c>
      <c r="G423" s="45">
        <v>3</v>
      </c>
      <c r="H423" s="66" t="s">
        <v>16</v>
      </c>
      <c r="I423" s="45" t="s">
        <v>15</v>
      </c>
      <c r="J423" s="94">
        <v>0</v>
      </c>
      <c r="K423" s="94">
        <v>20</v>
      </c>
      <c r="L423" s="94">
        <v>24</v>
      </c>
      <c r="M423" s="176">
        <v>20</v>
      </c>
      <c r="N423" s="176">
        <v>20</v>
      </c>
      <c r="O423" s="176">
        <v>30</v>
      </c>
      <c r="P423" s="94">
        <f>J423+K423+L423+M423+N423+O423</f>
        <v>114</v>
      </c>
      <c r="Q423" s="45">
        <v>2021</v>
      </c>
      <c r="R423" s="24"/>
      <c r="S423" s="24"/>
      <c r="T423" s="24"/>
      <c r="U423" s="23"/>
    </row>
    <row r="424" spans="1:18" ht="37.5" customHeight="1">
      <c r="A424" s="44" t="s">
        <v>14</v>
      </c>
      <c r="B424" s="45">
        <v>1</v>
      </c>
      <c r="C424" s="45">
        <v>4</v>
      </c>
      <c r="D424" s="45">
        <v>2</v>
      </c>
      <c r="E424" s="45">
        <v>0</v>
      </c>
      <c r="F424" s="45">
        <v>2</v>
      </c>
      <c r="G424" s="47"/>
      <c r="H424" s="49" t="s">
        <v>173</v>
      </c>
      <c r="I424" s="47" t="s">
        <v>43</v>
      </c>
      <c r="J424" s="92">
        <v>0</v>
      </c>
      <c r="K424" s="92">
        <v>8</v>
      </c>
      <c r="L424" s="172">
        <v>9</v>
      </c>
      <c r="M424" s="172">
        <v>4</v>
      </c>
      <c r="N424" s="172">
        <v>3</v>
      </c>
      <c r="O424" s="172">
        <v>4</v>
      </c>
      <c r="P424" s="170">
        <f>SUM(J424:O424)</f>
        <v>28</v>
      </c>
      <c r="Q424" s="47">
        <v>2021</v>
      </c>
      <c r="R424" s="24"/>
    </row>
    <row r="425" spans="1:18" ht="57" customHeight="1">
      <c r="A425" s="44" t="s">
        <v>14</v>
      </c>
      <c r="B425" s="45">
        <v>1</v>
      </c>
      <c r="C425" s="45">
        <v>4</v>
      </c>
      <c r="D425" s="45">
        <v>2</v>
      </c>
      <c r="E425" s="45">
        <v>0</v>
      </c>
      <c r="F425" s="45">
        <v>2</v>
      </c>
      <c r="G425" s="47"/>
      <c r="H425" s="124" t="s">
        <v>174</v>
      </c>
      <c r="I425" s="47" t="s">
        <v>43</v>
      </c>
      <c r="J425" s="88">
        <v>0</v>
      </c>
      <c r="K425" s="88">
        <v>1</v>
      </c>
      <c r="L425" s="170">
        <v>1</v>
      </c>
      <c r="M425" s="170">
        <v>1</v>
      </c>
      <c r="N425" s="170">
        <v>1</v>
      </c>
      <c r="O425" s="170">
        <v>1</v>
      </c>
      <c r="P425" s="170">
        <f>SUM(J425:O425)</f>
        <v>5</v>
      </c>
      <c r="Q425" s="47">
        <v>2021</v>
      </c>
      <c r="R425" s="24"/>
    </row>
    <row r="426" spans="1:21" s="3" customFormat="1" ht="38.25">
      <c r="A426" s="62" t="s">
        <v>14</v>
      </c>
      <c r="B426" s="63">
        <v>1</v>
      </c>
      <c r="C426" s="63">
        <v>5</v>
      </c>
      <c r="D426" s="63">
        <v>0</v>
      </c>
      <c r="E426" s="63">
        <v>0</v>
      </c>
      <c r="F426" s="63">
        <v>0</v>
      </c>
      <c r="G426" s="63"/>
      <c r="H426" s="64" t="s">
        <v>268</v>
      </c>
      <c r="I426" s="63" t="s">
        <v>15</v>
      </c>
      <c r="J426" s="65">
        <f>J427+J428</f>
        <v>60170.7</v>
      </c>
      <c r="K426" s="65">
        <f>K427+K428</f>
        <v>90551.3</v>
      </c>
      <c r="L426" s="65">
        <f>L427+L428</f>
        <v>41710.8</v>
      </c>
      <c r="M426" s="151">
        <v>11653.8</v>
      </c>
      <c r="N426" s="151">
        <v>11598.3</v>
      </c>
      <c r="O426" s="151">
        <v>11598.3</v>
      </c>
      <c r="P426" s="65">
        <f>J426+K426+L426+M426+N426+O426</f>
        <v>227283.2</v>
      </c>
      <c r="Q426" s="63">
        <v>2021</v>
      </c>
      <c r="R426" s="24"/>
      <c r="S426" s="24"/>
      <c r="T426" s="24"/>
      <c r="U426" s="23"/>
    </row>
    <row r="427" spans="1:21" s="3" customFormat="1" ht="12.75">
      <c r="A427" s="44" t="s">
        <v>14</v>
      </c>
      <c r="B427" s="45">
        <v>1</v>
      </c>
      <c r="C427" s="45">
        <v>5</v>
      </c>
      <c r="D427" s="45">
        <v>0</v>
      </c>
      <c r="E427" s="45">
        <v>0</v>
      </c>
      <c r="F427" s="45">
        <v>0</v>
      </c>
      <c r="G427" s="45">
        <v>3</v>
      </c>
      <c r="H427" s="66" t="s">
        <v>16</v>
      </c>
      <c r="I427" s="45" t="s">
        <v>15</v>
      </c>
      <c r="J427" s="94">
        <f>J430+J442+J454+J483</f>
        <v>59227.5</v>
      </c>
      <c r="K427" s="94">
        <f>K430+K442+K454+K483</f>
        <v>89592.3</v>
      </c>
      <c r="L427" s="94">
        <f>L430+L442+L454+L483</f>
        <v>40544.2</v>
      </c>
      <c r="M427" s="176">
        <v>10730.5</v>
      </c>
      <c r="N427" s="176">
        <v>10675</v>
      </c>
      <c r="O427" s="176">
        <v>10675</v>
      </c>
      <c r="P427" s="94">
        <f>J427+K427+L427+M427+N427+O427</f>
        <v>221444.5</v>
      </c>
      <c r="Q427" s="45">
        <v>2021</v>
      </c>
      <c r="R427" s="24"/>
      <c r="S427" s="24"/>
      <c r="T427" s="24"/>
      <c r="U427" s="23"/>
    </row>
    <row r="428" spans="1:21" s="3" customFormat="1" ht="12.75">
      <c r="A428" s="44" t="s">
        <v>14</v>
      </c>
      <c r="B428" s="45">
        <v>1</v>
      </c>
      <c r="C428" s="45">
        <v>5</v>
      </c>
      <c r="D428" s="45">
        <v>0</v>
      </c>
      <c r="E428" s="45">
        <v>0</v>
      </c>
      <c r="F428" s="45">
        <v>0</v>
      </c>
      <c r="G428" s="45">
        <v>2</v>
      </c>
      <c r="H428" s="66" t="s">
        <v>17</v>
      </c>
      <c r="I428" s="45" t="s">
        <v>15</v>
      </c>
      <c r="J428" s="94">
        <f>J455</f>
        <v>943.2</v>
      </c>
      <c r="K428" s="94">
        <f>K455</f>
        <v>959</v>
      </c>
      <c r="L428" s="94">
        <f>L455</f>
        <v>1166.6</v>
      </c>
      <c r="M428" s="176">
        <v>923.3</v>
      </c>
      <c r="N428" s="176">
        <v>923.3</v>
      </c>
      <c r="O428" s="176">
        <v>923.3</v>
      </c>
      <c r="P428" s="94">
        <f>J428+K428+L428+M428+N428+O428</f>
        <v>5838.7</v>
      </c>
      <c r="Q428" s="45">
        <v>2021</v>
      </c>
      <c r="R428" s="24"/>
      <c r="S428" s="24"/>
      <c r="T428" s="24"/>
      <c r="U428" s="23"/>
    </row>
    <row r="429" spans="1:21" s="3" customFormat="1" ht="52.5" customHeight="1">
      <c r="A429" s="85" t="s">
        <v>14</v>
      </c>
      <c r="B429" s="70">
        <v>1</v>
      </c>
      <c r="C429" s="70">
        <v>5</v>
      </c>
      <c r="D429" s="70">
        <v>1</v>
      </c>
      <c r="E429" s="70">
        <v>0</v>
      </c>
      <c r="F429" s="70">
        <v>0</v>
      </c>
      <c r="G429" s="70"/>
      <c r="H429" s="71" t="s">
        <v>292</v>
      </c>
      <c r="I429" s="70" t="s">
        <v>15</v>
      </c>
      <c r="J429" s="48">
        <f>J430</f>
        <v>300</v>
      </c>
      <c r="K429" s="48">
        <f>K430</f>
        <v>300</v>
      </c>
      <c r="L429" s="48">
        <f>L430</f>
        <v>254</v>
      </c>
      <c r="M429" s="48">
        <v>300</v>
      </c>
      <c r="N429" s="48">
        <v>300</v>
      </c>
      <c r="O429" s="48">
        <v>300</v>
      </c>
      <c r="P429" s="48">
        <f>J429+K429+L429+M429+N429+O429</f>
        <v>1754</v>
      </c>
      <c r="Q429" s="70">
        <v>2021</v>
      </c>
      <c r="R429" s="24"/>
      <c r="S429" s="24"/>
      <c r="T429" s="24"/>
      <c r="U429" s="23"/>
    </row>
    <row r="430" spans="1:21" s="3" customFormat="1" ht="12.75">
      <c r="A430" s="44" t="s">
        <v>14</v>
      </c>
      <c r="B430" s="45">
        <v>1</v>
      </c>
      <c r="C430" s="45">
        <v>5</v>
      </c>
      <c r="D430" s="45">
        <v>1</v>
      </c>
      <c r="E430" s="45">
        <v>0</v>
      </c>
      <c r="F430" s="45">
        <v>0</v>
      </c>
      <c r="G430" s="45">
        <v>3</v>
      </c>
      <c r="H430" s="66" t="s">
        <v>16</v>
      </c>
      <c r="I430" s="45" t="s">
        <v>15</v>
      </c>
      <c r="J430" s="94">
        <f>J437</f>
        <v>300</v>
      </c>
      <c r="K430" s="94">
        <f>K437</f>
        <v>300</v>
      </c>
      <c r="L430" s="94">
        <f>L437</f>
        <v>254</v>
      </c>
      <c r="M430" s="176">
        <v>300</v>
      </c>
      <c r="N430" s="176">
        <v>300</v>
      </c>
      <c r="O430" s="176">
        <v>300</v>
      </c>
      <c r="P430" s="94">
        <f>J430+K430+L430+M430+N430+O430</f>
        <v>1754</v>
      </c>
      <c r="Q430" s="45">
        <v>2021</v>
      </c>
      <c r="R430" s="24"/>
      <c r="S430" s="24"/>
      <c r="T430" s="24"/>
      <c r="U430" s="23"/>
    </row>
    <row r="431" spans="1:18" ht="38.25">
      <c r="A431" s="44" t="s">
        <v>14</v>
      </c>
      <c r="B431" s="45">
        <v>1</v>
      </c>
      <c r="C431" s="45">
        <v>5</v>
      </c>
      <c r="D431" s="45">
        <v>1</v>
      </c>
      <c r="E431" s="45">
        <v>0</v>
      </c>
      <c r="F431" s="45">
        <v>0</v>
      </c>
      <c r="G431" s="47"/>
      <c r="H431" s="46" t="s">
        <v>293</v>
      </c>
      <c r="I431" s="47" t="s">
        <v>54</v>
      </c>
      <c r="J431" s="92">
        <v>1</v>
      </c>
      <c r="K431" s="92">
        <v>1</v>
      </c>
      <c r="L431" s="92">
        <v>1</v>
      </c>
      <c r="M431" s="193">
        <v>1</v>
      </c>
      <c r="N431" s="193">
        <v>1</v>
      </c>
      <c r="O431" s="193">
        <v>1</v>
      </c>
      <c r="P431" s="92">
        <f>SUM(J431:O431)</f>
        <v>6</v>
      </c>
      <c r="Q431" s="47">
        <v>2021</v>
      </c>
      <c r="R431" s="24"/>
    </row>
    <row r="432" spans="1:18" ht="51">
      <c r="A432" s="44" t="s">
        <v>14</v>
      </c>
      <c r="B432" s="45">
        <v>1</v>
      </c>
      <c r="C432" s="45">
        <v>5</v>
      </c>
      <c r="D432" s="45">
        <v>1</v>
      </c>
      <c r="E432" s="45">
        <v>0</v>
      </c>
      <c r="F432" s="45">
        <v>0</v>
      </c>
      <c r="G432" s="47"/>
      <c r="H432" s="46" t="s">
        <v>294</v>
      </c>
      <c r="I432" s="47" t="s">
        <v>20</v>
      </c>
      <c r="J432" s="72">
        <v>13</v>
      </c>
      <c r="K432" s="47">
        <v>19.4</v>
      </c>
      <c r="L432" s="72">
        <v>9</v>
      </c>
      <c r="M432" s="125">
        <v>18.2</v>
      </c>
      <c r="N432" s="125">
        <v>18.2</v>
      </c>
      <c r="O432" s="125">
        <v>22.7</v>
      </c>
      <c r="P432" s="72">
        <f>SUM(J432:O432)/6</f>
        <v>16.8</v>
      </c>
      <c r="Q432" s="47">
        <v>2021</v>
      </c>
      <c r="R432" s="24"/>
    </row>
    <row r="433" spans="1:18" ht="73.5" customHeight="1">
      <c r="A433" s="73" t="s">
        <v>14</v>
      </c>
      <c r="B433" s="74">
        <v>1</v>
      </c>
      <c r="C433" s="74">
        <v>5</v>
      </c>
      <c r="D433" s="74">
        <v>1</v>
      </c>
      <c r="E433" s="74">
        <v>0</v>
      </c>
      <c r="F433" s="74">
        <v>1</v>
      </c>
      <c r="G433" s="75"/>
      <c r="H433" s="76" t="s">
        <v>187</v>
      </c>
      <c r="I433" s="75" t="s">
        <v>39</v>
      </c>
      <c r="J433" s="77" t="s">
        <v>40</v>
      </c>
      <c r="K433" s="77" t="s">
        <v>40</v>
      </c>
      <c r="L433" s="79" t="s">
        <v>40</v>
      </c>
      <c r="M433" s="152" t="s">
        <v>40</v>
      </c>
      <c r="N433" s="152" t="s">
        <v>40</v>
      </c>
      <c r="O433" s="152" t="s">
        <v>40</v>
      </c>
      <c r="P433" s="77" t="s">
        <v>40</v>
      </c>
      <c r="Q433" s="75">
        <v>2021</v>
      </c>
      <c r="R433" s="24"/>
    </row>
    <row r="434" spans="1:18" ht="63.75">
      <c r="A434" s="44" t="s">
        <v>14</v>
      </c>
      <c r="B434" s="45">
        <v>1</v>
      </c>
      <c r="C434" s="45">
        <v>5</v>
      </c>
      <c r="D434" s="45">
        <v>1</v>
      </c>
      <c r="E434" s="45">
        <v>0</v>
      </c>
      <c r="F434" s="45">
        <v>1</v>
      </c>
      <c r="G434" s="47"/>
      <c r="H434" s="49" t="s">
        <v>269</v>
      </c>
      <c r="I434" s="47" t="s">
        <v>54</v>
      </c>
      <c r="J434" s="88">
        <v>1</v>
      </c>
      <c r="K434" s="88">
        <v>0</v>
      </c>
      <c r="L434" s="170">
        <v>0</v>
      </c>
      <c r="M434" s="170">
        <v>0</v>
      </c>
      <c r="N434" s="170">
        <v>0</v>
      </c>
      <c r="O434" s="170">
        <v>0</v>
      </c>
      <c r="P434" s="170">
        <f>SUM(J434:O434)</f>
        <v>1</v>
      </c>
      <c r="Q434" s="164">
        <v>2016</v>
      </c>
      <c r="R434" s="24"/>
    </row>
    <row r="435" spans="1:18" ht="51">
      <c r="A435" s="44" t="s">
        <v>14</v>
      </c>
      <c r="B435" s="45">
        <v>1</v>
      </c>
      <c r="C435" s="45">
        <v>5</v>
      </c>
      <c r="D435" s="45">
        <v>1</v>
      </c>
      <c r="E435" s="45">
        <v>0</v>
      </c>
      <c r="F435" s="45">
        <v>1</v>
      </c>
      <c r="G435" s="47"/>
      <c r="H435" s="49" t="s">
        <v>295</v>
      </c>
      <c r="I435" s="47" t="s">
        <v>54</v>
      </c>
      <c r="J435" s="88">
        <v>20</v>
      </c>
      <c r="K435" s="88">
        <v>20</v>
      </c>
      <c r="L435" s="88">
        <v>20</v>
      </c>
      <c r="M435" s="93">
        <v>20</v>
      </c>
      <c r="N435" s="93">
        <v>20</v>
      </c>
      <c r="O435" s="93">
        <v>20</v>
      </c>
      <c r="P435" s="88">
        <f>SUM(J435:O435)</f>
        <v>120</v>
      </c>
      <c r="Q435" s="47">
        <v>2021</v>
      </c>
      <c r="R435" s="24"/>
    </row>
    <row r="436" spans="1:21" s="3" customFormat="1" ht="75" customHeight="1">
      <c r="A436" s="73" t="s">
        <v>14</v>
      </c>
      <c r="B436" s="74">
        <v>1</v>
      </c>
      <c r="C436" s="74">
        <v>5</v>
      </c>
      <c r="D436" s="74">
        <v>1</v>
      </c>
      <c r="E436" s="74">
        <v>0</v>
      </c>
      <c r="F436" s="74">
        <v>2</v>
      </c>
      <c r="G436" s="74"/>
      <c r="H436" s="78" t="s">
        <v>410</v>
      </c>
      <c r="I436" s="74" t="s">
        <v>15</v>
      </c>
      <c r="J436" s="79">
        <f>J437</f>
        <v>300</v>
      </c>
      <c r="K436" s="79">
        <f>K437</f>
        <v>300</v>
      </c>
      <c r="L436" s="79">
        <f>L437</f>
        <v>254</v>
      </c>
      <c r="M436" s="153">
        <v>300</v>
      </c>
      <c r="N436" s="153">
        <v>300</v>
      </c>
      <c r="O436" s="153">
        <v>300</v>
      </c>
      <c r="P436" s="79">
        <f>J436+K436+L436+M436+N436+O436</f>
        <v>1754</v>
      </c>
      <c r="Q436" s="74">
        <v>2021</v>
      </c>
      <c r="R436" s="24"/>
      <c r="S436" s="24"/>
      <c r="T436" s="24"/>
      <c r="U436" s="23"/>
    </row>
    <row r="437" spans="1:21" s="3" customFormat="1" ht="12.75">
      <c r="A437" s="44" t="s">
        <v>14</v>
      </c>
      <c r="B437" s="45">
        <v>1</v>
      </c>
      <c r="C437" s="45">
        <v>5</v>
      </c>
      <c r="D437" s="45">
        <v>1</v>
      </c>
      <c r="E437" s="45">
        <v>0</v>
      </c>
      <c r="F437" s="45">
        <v>2</v>
      </c>
      <c r="G437" s="45">
        <v>3</v>
      </c>
      <c r="H437" s="66" t="s">
        <v>16</v>
      </c>
      <c r="I437" s="45" t="s">
        <v>15</v>
      </c>
      <c r="J437" s="94">
        <v>300</v>
      </c>
      <c r="K437" s="94">
        <v>300</v>
      </c>
      <c r="L437" s="94">
        <v>254</v>
      </c>
      <c r="M437" s="176">
        <v>300</v>
      </c>
      <c r="N437" s="176">
        <v>300</v>
      </c>
      <c r="O437" s="176">
        <v>300</v>
      </c>
      <c r="P437" s="94">
        <f>J437+K437+L437+M437+N437+O437</f>
        <v>1754</v>
      </c>
      <c r="Q437" s="45">
        <v>2021</v>
      </c>
      <c r="R437" s="24"/>
      <c r="S437" s="24"/>
      <c r="T437" s="24"/>
      <c r="U437" s="23"/>
    </row>
    <row r="438" spans="1:18" ht="51">
      <c r="A438" s="44" t="s">
        <v>14</v>
      </c>
      <c r="B438" s="45">
        <v>1</v>
      </c>
      <c r="C438" s="45">
        <v>5</v>
      </c>
      <c r="D438" s="45">
        <v>1</v>
      </c>
      <c r="E438" s="45">
        <v>0</v>
      </c>
      <c r="F438" s="45">
        <v>2</v>
      </c>
      <c r="G438" s="47"/>
      <c r="H438" s="46" t="s">
        <v>296</v>
      </c>
      <c r="I438" s="47" t="s">
        <v>43</v>
      </c>
      <c r="J438" s="88">
        <v>5</v>
      </c>
      <c r="K438" s="88">
        <v>6</v>
      </c>
      <c r="L438" s="88">
        <v>6</v>
      </c>
      <c r="M438" s="93">
        <v>6</v>
      </c>
      <c r="N438" s="93">
        <v>6</v>
      </c>
      <c r="O438" s="93">
        <v>6</v>
      </c>
      <c r="P438" s="92">
        <f>SUM(J438:O438)</f>
        <v>35</v>
      </c>
      <c r="Q438" s="47">
        <v>2021</v>
      </c>
      <c r="R438" s="24"/>
    </row>
    <row r="439" spans="1:18" ht="63.75">
      <c r="A439" s="44" t="s">
        <v>14</v>
      </c>
      <c r="B439" s="45">
        <v>1</v>
      </c>
      <c r="C439" s="45">
        <v>5</v>
      </c>
      <c r="D439" s="45">
        <v>1</v>
      </c>
      <c r="E439" s="45">
        <v>0</v>
      </c>
      <c r="F439" s="45">
        <v>2</v>
      </c>
      <c r="G439" s="47"/>
      <c r="H439" s="46" t="s">
        <v>317</v>
      </c>
      <c r="I439" s="47" t="s">
        <v>54</v>
      </c>
      <c r="J439" s="88">
        <v>1</v>
      </c>
      <c r="K439" s="88">
        <v>1</v>
      </c>
      <c r="L439" s="88">
        <v>1</v>
      </c>
      <c r="M439" s="93">
        <v>1</v>
      </c>
      <c r="N439" s="93">
        <v>1</v>
      </c>
      <c r="O439" s="93">
        <v>1</v>
      </c>
      <c r="P439" s="92">
        <f>SUM(J439:O439)</f>
        <v>6</v>
      </c>
      <c r="Q439" s="47">
        <v>2021</v>
      </c>
      <c r="R439" s="24"/>
    </row>
    <row r="440" spans="1:18" ht="38.25">
      <c r="A440" s="44" t="s">
        <v>14</v>
      </c>
      <c r="B440" s="45">
        <v>1</v>
      </c>
      <c r="C440" s="45">
        <v>5</v>
      </c>
      <c r="D440" s="45">
        <v>1</v>
      </c>
      <c r="E440" s="45">
        <v>0</v>
      </c>
      <c r="F440" s="45">
        <v>2</v>
      </c>
      <c r="G440" s="47"/>
      <c r="H440" s="46" t="s">
        <v>318</v>
      </c>
      <c r="I440" s="47" t="s">
        <v>54</v>
      </c>
      <c r="J440" s="88">
        <v>2</v>
      </c>
      <c r="K440" s="88">
        <v>2</v>
      </c>
      <c r="L440" s="88">
        <v>2</v>
      </c>
      <c r="M440" s="93">
        <v>2</v>
      </c>
      <c r="N440" s="93">
        <v>2</v>
      </c>
      <c r="O440" s="93">
        <v>2</v>
      </c>
      <c r="P440" s="92">
        <f>SUM(J440:O440)</f>
        <v>12</v>
      </c>
      <c r="Q440" s="47">
        <v>2021</v>
      </c>
      <c r="R440" s="24"/>
    </row>
    <row r="441" spans="1:21" s="3" customFormat="1" ht="38.25" customHeight="1">
      <c r="A441" s="85" t="s">
        <v>14</v>
      </c>
      <c r="B441" s="70">
        <v>1</v>
      </c>
      <c r="C441" s="70">
        <v>5</v>
      </c>
      <c r="D441" s="70">
        <v>2</v>
      </c>
      <c r="E441" s="70">
        <v>0</v>
      </c>
      <c r="F441" s="70">
        <v>0</v>
      </c>
      <c r="G441" s="70"/>
      <c r="H441" s="71" t="s">
        <v>319</v>
      </c>
      <c r="I441" s="70" t="s">
        <v>15</v>
      </c>
      <c r="J441" s="48">
        <f>J442</f>
        <v>10</v>
      </c>
      <c r="K441" s="48">
        <f>K442</f>
        <v>10</v>
      </c>
      <c r="L441" s="48">
        <f>L442</f>
        <v>10</v>
      </c>
      <c r="M441" s="48">
        <v>10</v>
      </c>
      <c r="N441" s="48">
        <v>10</v>
      </c>
      <c r="O441" s="48">
        <v>10</v>
      </c>
      <c r="P441" s="48">
        <f>J441+K441+L441+M441+N441+O441</f>
        <v>60</v>
      </c>
      <c r="Q441" s="70">
        <v>2021</v>
      </c>
      <c r="R441" s="24"/>
      <c r="S441" s="24"/>
      <c r="T441" s="24"/>
      <c r="U441" s="23"/>
    </row>
    <row r="442" spans="1:21" s="3" customFormat="1" ht="12.75">
      <c r="A442" s="44" t="s">
        <v>14</v>
      </c>
      <c r="B442" s="45">
        <v>1</v>
      </c>
      <c r="C442" s="45">
        <v>5</v>
      </c>
      <c r="D442" s="45">
        <v>2</v>
      </c>
      <c r="E442" s="45">
        <v>0</v>
      </c>
      <c r="F442" s="45">
        <v>0</v>
      </c>
      <c r="G442" s="45">
        <v>3</v>
      </c>
      <c r="H442" s="66" t="s">
        <v>16</v>
      </c>
      <c r="I442" s="45" t="s">
        <v>15</v>
      </c>
      <c r="J442" s="94">
        <f>J449</f>
        <v>10</v>
      </c>
      <c r="K442" s="94">
        <f>K449</f>
        <v>10</v>
      </c>
      <c r="L442" s="94">
        <f>L449</f>
        <v>10</v>
      </c>
      <c r="M442" s="176">
        <v>10</v>
      </c>
      <c r="N442" s="176">
        <v>10</v>
      </c>
      <c r="O442" s="176">
        <v>10</v>
      </c>
      <c r="P442" s="94">
        <f>J442+K442+L442+M442+N442+O442</f>
        <v>60</v>
      </c>
      <c r="Q442" s="80">
        <v>2021</v>
      </c>
      <c r="R442" s="24"/>
      <c r="S442" s="24"/>
      <c r="T442" s="24"/>
      <c r="U442" s="23"/>
    </row>
    <row r="443" spans="1:18" ht="51">
      <c r="A443" s="44" t="s">
        <v>14</v>
      </c>
      <c r="B443" s="45">
        <v>1</v>
      </c>
      <c r="C443" s="45">
        <v>5</v>
      </c>
      <c r="D443" s="45">
        <v>2</v>
      </c>
      <c r="E443" s="45">
        <v>0</v>
      </c>
      <c r="F443" s="45">
        <v>0</v>
      </c>
      <c r="G443" s="47"/>
      <c r="H443" s="46" t="s">
        <v>320</v>
      </c>
      <c r="I443" s="47" t="s">
        <v>20</v>
      </c>
      <c r="J443" s="47">
        <v>65.2</v>
      </c>
      <c r="K443" s="47">
        <v>76.1</v>
      </c>
      <c r="L443" s="47">
        <v>100</v>
      </c>
      <c r="M443" s="125">
        <v>96.6</v>
      </c>
      <c r="N443" s="40">
        <v>98.3</v>
      </c>
      <c r="O443" s="91">
        <v>100</v>
      </c>
      <c r="P443" s="72">
        <v>100</v>
      </c>
      <c r="Q443" s="47">
        <v>2021</v>
      </c>
      <c r="R443" s="24"/>
    </row>
    <row r="444" spans="1:18" ht="38.25">
      <c r="A444" s="44" t="s">
        <v>14</v>
      </c>
      <c r="B444" s="45">
        <v>1</v>
      </c>
      <c r="C444" s="45">
        <v>5</v>
      </c>
      <c r="D444" s="45">
        <v>2</v>
      </c>
      <c r="E444" s="45">
        <v>0</v>
      </c>
      <c r="F444" s="45">
        <v>0</v>
      </c>
      <c r="G444" s="47"/>
      <c r="H444" s="46" t="s">
        <v>233</v>
      </c>
      <c r="I444" s="47" t="s">
        <v>54</v>
      </c>
      <c r="J444" s="88">
        <v>189</v>
      </c>
      <c r="K444" s="88">
        <v>733</v>
      </c>
      <c r="L444" s="88">
        <v>1449</v>
      </c>
      <c r="M444" s="93">
        <v>320</v>
      </c>
      <c r="N444" s="93">
        <v>340</v>
      </c>
      <c r="O444" s="93">
        <v>390</v>
      </c>
      <c r="P444" s="88">
        <f>SUM(J444:O444)</f>
        <v>3421</v>
      </c>
      <c r="Q444" s="47">
        <v>2021</v>
      </c>
      <c r="R444" s="24"/>
    </row>
    <row r="445" spans="1:18" ht="63.75" customHeight="1">
      <c r="A445" s="73" t="s">
        <v>14</v>
      </c>
      <c r="B445" s="74">
        <v>1</v>
      </c>
      <c r="C445" s="74">
        <v>5</v>
      </c>
      <c r="D445" s="74">
        <v>2</v>
      </c>
      <c r="E445" s="74">
        <v>0</v>
      </c>
      <c r="F445" s="74">
        <v>1</v>
      </c>
      <c r="G445" s="75"/>
      <c r="H445" s="76" t="s">
        <v>188</v>
      </c>
      <c r="I445" s="75" t="s">
        <v>39</v>
      </c>
      <c r="J445" s="77" t="s">
        <v>40</v>
      </c>
      <c r="K445" s="77" t="s">
        <v>40</v>
      </c>
      <c r="L445" s="79" t="s">
        <v>40</v>
      </c>
      <c r="M445" s="152" t="s">
        <v>40</v>
      </c>
      <c r="N445" s="152" t="s">
        <v>40</v>
      </c>
      <c r="O445" s="152" t="s">
        <v>40</v>
      </c>
      <c r="P445" s="77" t="s">
        <v>40</v>
      </c>
      <c r="Q445" s="75">
        <v>2021</v>
      </c>
      <c r="R445" s="24"/>
    </row>
    <row r="446" spans="1:18" ht="38.25">
      <c r="A446" s="44" t="s">
        <v>14</v>
      </c>
      <c r="B446" s="45">
        <v>1</v>
      </c>
      <c r="C446" s="45">
        <v>5</v>
      </c>
      <c r="D446" s="45">
        <v>2</v>
      </c>
      <c r="E446" s="45">
        <v>0</v>
      </c>
      <c r="F446" s="45">
        <v>1</v>
      </c>
      <c r="G446" s="47"/>
      <c r="H446" s="46" t="s">
        <v>321</v>
      </c>
      <c r="I446" s="47" t="s">
        <v>54</v>
      </c>
      <c r="J446" s="88">
        <v>7000</v>
      </c>
      <c r="K446" s="88">
        <v>7500</v>
      </c>
      <c r="L446" s="88">
        <v>0</v>
      </c>
      <c r="M446" s="93">
        <v>0</v>
      </c>
      <c r="N446" s="93">
        <v>0</v>
      </c>
      <c r="O446" s="93">
        <v>0</v>
      </c>
      <c r="P446" s="88">
        <f>SUM(J446:O446)</f>
        <v>14500</v>
      </c>
      <c r="Q446" s="47">
        <v>2017</v>
      </c>
      <c r="R446" s="24"/>
    </row>
    <row r="447" spans="1:18" ht="51">
      <c r="A447" s="44" t="s">
        <v>14</v>
      </c>
      <c r="B447" s="45">
        <v>1</v>
      </c>
      <c r="C447" s="45">
        <v>5</v>
      </c>
      <c r="D447" s="45">
        <v>2</v>
      </c>
      <c r="E447" s="45">
        <v>0</v>
      </c>
      <c r="F447" s="45">
        <v>1</v>
      </c>
      <c r="G447" s="47"/>
      <c r="H447" s="46" t="s">
        <v>314</v>
      </c>
      <c r="I447" s="47" t="s">
        <v>54</v>
      </c>
      <c r="J447" s="88">
        <v>0</v>
      </c>
      <c r="K447" s="88">
        <v>0</v>
      </c>
      <c r="L447" s="88">
        <v>8</v>
      </c>
      <c r="M447" s="93">
        <v>8</v>
      </c>
      <c r="N447" s="93">
        <v>8</v>
      </c>
      <c r="O447" s="93">
        <v>8</v>
      </c>
      <c r="P447" s="88">
        <f>SUM(J447:O447)</f>
        <v>32</v>
      </c>
      <c r="Q447" s="47">
        <v>2021</v>
      </c>
      <c r="R447" s="24"/>
    </row>
    <row r="448" spans="1:21" s="3" customFormat="1" ht="60" customHeight="1">
      <c r="A448" s="73" t="s">
        <v>14</v>
      </c>
      <c r="B448" s="74">
        <v>1</v>
      </c>
      <c r="C448" s="74">
        <v>5</v>
      </c>
      <c r="D448" s="74">
        <v>2</v>
      </c>
      <c r="E448" s="74">
        <v>0</v>
      </c>
      <c r="F448" s="74">
        <v>2</v>
      </c>
      <c r="G448" s="74">
        <v>3</v>
      </c>
      <c r="H448" s="78" t="s">
        <v>411</v>
      </c>
      <c r="I448" s="74" t="s">
        <v>15</v>
      </c>
      <c r="J448" s="79">
        <f>J449</f>
        <v>10</v>
      </c>
      <c r="K448" s="79">
        <f>K449</f>
        <v>10</v>
      </c>
      <c r="L448" s="79">
        <f>L449</f>
        <v>10</v>
      </c>
      <c r="M448" s="153">
        <v>10</v>
      </c>
      <c r="N448" s="153">
        <v>10</v>
      </c>
      <c r="O448" s="153">
        <v>10</v>
      </c>
      <c r="P448" s="79">
        <f>J448+K448+L448+M448+N448+O448</f>
        <v>60</v>
      </c>
      <c r="Q448" s="74">
        <v>2021</v>
      </c>
      <c r="R448" s="24"/>
      <c r="S448" s="24"/>
      <c r="T448" s="24"/>
      <c r="U448" s="23"/>
    </row>
    <row r="449" spans="1:21" s="3" customFormat="1" ht="12.75">
      <c r="A449" s="44" t="s">
        <v>14</v>
      </c>
      <c r="B449" s="45">
        <v>1</v>
      </c>
      <c r="C449" s="45">
        <v>5</v>
      </c>
      <c r="D449" s="45">
        <v>2</v>
      </c>
      <c r="E449" s="45">
        <v>0</v>
      </c>
      <c r="F449" s="45">
        <v>2</v>
      </c>
      <c r="G449" s="45">
        <v>3</v>
      </c>
      <c r="H449" s="66" t="s">
        <v>16</v>
      </c>
      <c r="I449" s="45" t="s">
        <v>15</v>
      </c>
      <c r="J449" s="94">
        <v>10</v>
      </c>
      <c r="K449" s="94">
        <v>10</v>
      </c>
      <c r="L449" s="94">
        <v>10</v>
      </c>
      <c r="M449" s="176">
        <v>10</v>
      </c>
      <c r="N449" s="176">
        <v>10</v>
      </c>
      <c r="O449" s="176">
        <v>10</v>
      </c>
      <c r="P449" s="94">
        <f>J449+K449+L449+M449+N449+O449</f>
        <v>60</v>
      </c>
      <c r="Q449" s="45">
        <v>2021</v>
      </c>
      <c r="R449" s="24"/>
      <c r="S449" s="24"/>
      <c r="T449" s="24"/>
      <c r="U449" s="23"/>
    </row>
    <row r="450" spans="1:18" ht="38.25">
      <c r="A450" s="44" t="s">
        <v>14</v>
      </c>
      <c r="B450" s="45">
        <v>1</v>
      </c>
      <c r="C450" s="45">
        <v>5</v>
      </c>
      <c r="D450" s="45">
        <v>2</v>
      </c>
      <c r="E450" s="45">
        <v>0</v>
      </c>
      <c r="F450" s="45">
        <v>2</v>
      </c>
      <c r="G450" s="47"/>
      <c r="H450" s="46" t="s">
        <v>225</v>
      </c>
      <c r="I450" s="47" t="s">
        <v>54</v>
      </c>
      <c r="J450" s="88">
        <v>1</v>
      </c>
      <c r="K450" s="88">
        <v>1</v>
      </c>
      <c r="L450" s="88">
        <v>0</v>
      </c>
      <c r="M450" s="93">
        <v>0</v>
      </c>
      <c r="N450" s="93">
        <v>0</v>
      </c>
      <c r="O450" s="93">
        <v>0</v>
      </c>
      <c r="P450" s="88">
        <f>SUM(J450:O450)</f>
        <v>2</v>
      </c>
      <c r="Q450" s="47">
        <v>2017</v>
      </c>
      <c r="R450" s="24"/>
    </row>
    <row r="451" spans="1:18" ht="76.5">
      <c r="A451" s="44" t="s">
        <v>14</v>
      </c>
      <c r="B451" s="45">
        <v>1</v>
      </c>
      <c r="C451" s="45">
        <v>5</v>
      </c>
      <c r="D451" s="45">
        <v>2</v>
      </c>
      <c r="E451" s="45">
        <v>0</v>
      </c>
      <c r="F451" s="45">
        <v>2</v>
      </c>
      <c r="G451" s="47"/>
      <c r="H451" s="46" t="s">
        <v>226</v>
      </c>
      <c r="I451" s="47" t="s">
        <v>54</v>
      </c>
      <c r="J451" s="88">
        <v>1</v>
      </c>
      <c r="K451" s="88">
        <v>1</v>
      </c>
      <c r="L451" s="88">
        <v>1</v>
      </c>
      <c r="M451" s="93">
        <v>1</v>
      </c>
      <c r="N451" s="93">
        <v>1</v>
      </c>
      <c r="O451" s="93">
        <v>1</v>
      </c>
      <c r="P451" s="88">
        <f>SUM(J451:O451)</f>
        <v>6</v>
      </c>
      <c r="Q451" s="47">
        <v>2021</v>
      </c>
      <c r="R451" s="24"/>
    </row>
    <row r="452" spans="1:18" ht="38.25">
      <c r="A452" s="44" t="s">
        <v>14</v>
      </c>
      <c r="B452" s="45">
        <v>1</v>
      </c>
      <c r="C452" s="45">
        <v>5</v>
      </c>
      <c r="D452" s="45">
        <v>2</v>
      </c>
      <c r="E452" s="45">
        <v>0</v>
      </c>
      <c r="F452" s="45">
        <v>2</v>
      </c>
      <c r="G452" s="47"/>
      <c r="H452" s="46" t="s">
        <v>313</v>
      </c>
      <c r="I452" s="47" t="s">
        <v>54</v>
      </c>
      <c r="J452" s="88">
        <v>0</v>
      </c>
      <c r="K452" s="88">
        <v>0</v>
      </c>
      <c r="L452" s="88">
        <v>7630</v>
      </c>
      <c r="M452" s="93">
        <v>7650</v>
      </c>
      <c r="N452" s="93">
        <v>7700</v>
      </c>
      <c r="O452" s="93">
        <v>7750</v>
      </c>
      <c r="P452" s="88">
        <f>SUM(J452:O452)</f>
        <v>30730</v>
      </c>
      <c r="Q452" s="47">
        <v>2021</v>
      </c>
      <c r="R452" s="24"/>
    </row>
    <row r="453" spans="1:21" s="3" customFormat="1" ht="46.5" customHeight="1">
      <c r="A453" s="85" t="s">
        <v>14</v>
      </c>
      <c r="B453" s="70">
        <v>1</v>
      </c>
      <c r="C453" s="70">
        <v>5</v>
      </c>
      <c r="D453" s="70">
        <v>3</v>
      </c>
      <c r="E453" s="70">
        <v>0</v>
      </c>
      <c r="F453" s="70">
        <v>0</v>
      </c>
      <c r="G453" s="70"/>
      <c r="H453" s="71" t="s">
        <v>322</v>
      </c>
      <c r="I453" s="70" t="s">
        <v>15</v>
      </c>
      <c r="J453" s="48">
        <f>J454+J455</f>
        <v>59735.7</v>
      </c>
      <c r="K453" s="48">
        <f>K454+K455</f>
        <v>90116.3</v>
      </c>
      <c r="L453" s="48">
        <f>L454+L455</f>
        <v>41321.8</v>
      </c>
      <c r="M453" s="48">
        <v>11218.8</v>
      </c>
      <c r="N453" s="48">
        <v>11163.3</v>
      </c>
      <c r="O453" s="48">
        <v>11163.3</v>
      </c>
      <c r="P453" s="48">
        <f>J453+K453+L453+M453+N453+O453</f>
        <v>224719.2</v>
      </c>
      <c r="Q453" s="70">
        <v>2021</v>
      </c>
      <c r="R453" s="24"/>
      <c r="S453" s="24"/>
      <c r="T453" s="24"/>
      <c r="U453" s="23"/>
    </row>
    <row r="454" spans="1:21" s="3" customFormat="1" ht="12.75">
      <c r="A454" s="44" t="s">
        <v>14</v>
      </c>
      <c r="B454" s="45">
        <v>1</v>
      </c>
      <c r="C454" s="45">
        <v>5</v>
      </c>
      <c r="D454" s="45">
        <v>3</v>
      </c>
      <c r="E454" s="45">
        <v>0</v>
      </c>
      <c r="F454" s="45">
        <v>0</v>
      </c>
      <c r="G454" s="45">
        <v>3</v>
      </c>
      <c r="H454" s="66" t="s">
        <v>16</v>
      </c>
      <c r="I454" s="45" t="s">
        <v>15</v>
      </c>
      <c r="J454" s="94">
        <f>J468+J475+J480</f>
        <v>58792.5</v>
      </c>
      <c r="K454" s="94">
        <f>K468+K475+K480</f>
        <v>89157.3</v>
      </c>
      <c r="L454" s="94">
        <f>L468+L475+L480</f>
        <v>40155.2</v>
      </c>
      <c r="M454" s="176">
        <v>10295.5</v>
      </c>
      <c r="N454" s="176">
        <v>10240</v>
      </c>
      <c r="O454" s="176">
        <v>10240</v>
      </c>
      <c r="P454" s="94">
        <f>J454+K454+L454+M454+N454+O454</f>
        <v>218880.5</v>
      </c>
      <c r="Q454" s="45">
        <v>2021</v>
      </c>
      <c r="R454" s="24"/>
      <c r="S454" s="24"/>
      <c r="T454" s="24"/>
      <c r="U454" s="23"/>
    </row>
    <row r="455" spans="1:21" s="3" customFormat="1" ht="12.75">
      <c r="A455" s="44" t="s">
        <v>14</v>
      </c>
      <c r="B455" s="45">
        <v>1</v>
      </c>
      <c r="C455" s="45">
        <v>5</v>
      </c>
      <c r="D455" s="45">
        <v>3</v>
      </c>
      <c r="E455" s="45">
        <v>0</v>
      </c>
      <c r="F455" s="45">
        <v>0</v>
      </c>
      <c r="G455" s="45">
        <v>2</v>
      </c>
      <c r="H455" s="66" t="s">
        <v>17</v>
      </c>
      <c r="I455" s="45" t="s">
        <v>15</v>
      </c>
      <c r="J455" s="94">
        <f>J463</f>
        <v>943.2</v>
      </c>
      <c r="K455" s="94">
        <f>K463</f>
        <v>959</v>
      </c>
      <c r="L455" s="94">
        <f>L463</f>
        <v>1166.6</v>
      </c>
      <c r="M455" s="176">
        <v>923.3</v>
      </c>
      <c r="N455" s="176">
        <v>923.3</v>
      </c>
      <c r="O455" s="176">
        <v>923.3</v>
      </c>
      <c r="P455" s="94">
        <f>J455+K455+L455+M455+N455+O455</f>
        <v>5838.7</v>
      </c>
      <c r="Q455" s="45">
        <v>2021</v>
      </c>
      <c r="R455" s="24"/>
      <c r="S455" s="24"/>
      <c r="T455" s="24"/>
      <c r="U455" s="23"/>
    </row>
    <row r="456" spans="1:18" ht="76.5">
      <c r="A456" s="44" t="s">
        <v>14</v>
      </c>
      <c r="B456" s="45">
        <v>1</v>
      </c>
      <c r="C456" s="45">
        <v>5</v>
      </c>
      <c r="D456" s="45">
        <v>3</v>
      </c>
      <c r="E456" s="45">
        <v>0</v>
      </c>
      <c r="F456" s="45">
        <v>0</v>
      </c>
      <c r="G456" s="47"/>
      <c r="H456" s="46" t="s">
        <v>323</v>
      </c>
      <c r="I456" s="47" t="s">
        <v>256</v>
      </c>
      <c r="J456" s="72">
        <v>100</v>
      </c>
      <c r="K456" s="72">
        <v>100</v>
      </c>
      <c r="L456" s="72">
        <v>100</v>
      </c>
      <c r="M456" s="40">
        <v>100</v>
      </c>
      <c r="N456" s="40">
        <v>100</v>
      </c>
      <c r="O456" s="40">
        <v>100</v>
      </c>
      <c r="P456" s="72">
        <v>100</v>
      </c>
      <c r="Q456" s="47">
        <v>2021</v>
      </c>
      <c r="R456" s="24"/>
    </row>
    <row r="457" spans="1:18" ht="89.25">
      <c r="A457" s="44" t="s">
        <v>14</v>
      </c>
      <c r="B457" s="45">
        <v>1</v>
      </c>
      <c r="C457" s="45">
        <v>5</v>
      </c>
      <c r="D457" s="45">
        <v>3</v>
      </c>
      <c r="E457" s="45">
        <v>0</v>
      </c>
      <c r="F457" s="45">
        <v>0</v>
      </c>
      <c r="G457" s="47"/>
      <c r="H457" s="46" t="s">
        <v>324</v>
      </c>
      <c r="I457" s="47" t="s">
        <v>256</v>
      </c>
      <c r="J457" s="72">
        <v>100</v>
      </c>
      <c r="K457" s="72">
        <v>100</v>
      </c>
      <c r="L457" s="72">
        <v>100</v>
      </c>
      <c r="M457" s="40">
        <v>100</v>
      </c>
      <c r="N457" s="40">
        <v>100</v>
      </c>
      <c r="O457" s="40">
        <v>100</v>
      </c>
      <c r="P457" s="72">
        <v>100</v>
      </c>
      <c r="Q457" s="47">
        <v>2021</v>
      </c>
      <c r="R457" s="24"/>
    </row>
    <row r="458" spans="1:18" ht="89.25">
      <c r="A458" s="44" t="s">
        <v>14</v>
      </c>
      <c r="B458" s="45">
        <v>1</v>
      </c>
      <c r="C458" s="45">
        <v>5</v>
      </c>
      <c r="D458" s="45">
        <v>3</v>
      </c>
      <c r="E458" s="45">
        <v>0</v>
      </c>
      <c r="F458" s="45">
        <v>0</v>
      </c>
      <c r="G458" s="47"/>
      <c r="H458" s="46" t="s">
        <v>325</v>
      </c>
      <c r="I458" s="47" t="s">
        <v>256</v>
      </c>
      <c r="J458" s="72">
        <v>90</v>
      </c>
      <c r="K458" s="72">
        <v>100</v>
      </c>
      <c r="L458" s="72">
        <v>95.9</v>
      </c>
      <c r="M458" s="40">
        <v>96</v>
      </c>
      <c r="N458" s="40">
        <v>96.4</v>
      </c>
      <c r="O458" s="40">
        <v>100</v>
      </c>
      <c r="P458" s="72">
        <v>100</v>
      </c>
      <c r="Q458" s="47">
        <v>2021</v>
      </c>
      <c r="R458" s="24"/>
    </row>
    <row r="459" spans="1:18" ht="76.5">
      <c r="A459" s="44" t="s">
        <v>14</v>
      </c>
      <c r="B459" s="45">
        <v>1</v>
      </c>
      <c r="C459" s="45">
        <v>5</v>
      </c>
      <c r="D459" s="45">
        <v>3</v>
      </c>
      <c r="E459" s="45">
        <v>0</v>
      </c>
      <c r="F459" s="45">
        <v>0</v>
      </c>
      <c r="G459" s="47"/>
      <c r="H459" s="46" t="s">
        <v>327</v>
      </c>
      <c r="I459" s="47" t="s">
        <v>256</v>
      </c>
      <c r="J459" s="72">
        <v>100</v>
      </c>
      <c r="K459" s="72">
        <v>100</v>
      </c>
      <c r="L459" s="72">
        <v>100</v>
      </c>
      <c r="M459" s="40">
        <v>100</v>
      </c>
      <c r="N459" s="40">
        <v>100</v>
      </c>
      <c r="O459" s="40">
        <v>100</v>
      </c>
      <c r="P459" s="72">
        <v>10</v>
      </c>
      <c r="Q459" s="47">
        <v>2021</v>
      </c>
      <c r="R459" s="24"/>
    </row>
    <row r="460" spans="1:18" ht="38.25">
      <c r="A460" s="73" t="s">
        <v>14</v>
      </c>
      <c r="B460" s="74">
        <v>1</v>
      </c>
      <c r="C460" s="74">
        <v>5</v>
      </c>
      <c r="D460" s="74">
        <v>3</v>
      </c>
      <c r="E460" s="74">
        <v>0</v>
      </c>
      <c r="F460" s="74">
        <v>1</v>
      </c>
      <c r="G460" s="75"/>
      <c r="H460" s="76" t="s">
        <v>223</v>
      </c>
      <c r="I460" s="75" t="s">
        <v>39</v>
      </c>
      <c r="J460" s="77" t="s">
        <v>40</v>
      </c>
      <c r="K460" s="77" t="s">
        <v>40</v>
      </c>
      <c r="L460" s="77" t="s">
        <v>40</v>
      </c>
      <c r="M460" s="152" t="s">
        <v>40</v>
      </c>
      <c r="N460" s="152" t="s">
        <v>40</v>
      </c>
      <c r="O460" s="152" t="s">
        <v>40</v>
      </c>
      <c r="P460" s="77" t="s">
        <v>40</v>
      </c>
      <c r="Q460" s="75">
        <v>2021</v>
      </c>
      <c r="R460" s="24"/>
    </row>
    <row r="461" spans="1:18" ht="51">
      <c r="A461" s="44" t="s">
        <v>14</v>
      </c>
      <c r="B461" s="45">
        <v>1</v>
      </c>
      <c r="C461" s="45">
        <v>5</v>
      </c>
      <c r="D461" s="45">
        <v>3</v>
      </c>
      <c r="E461" s="45">
        <v>0</v>
      </c>
      <c r="F461" s="45">
        <v>1</v>
      </c>
      <c r="G461" s="47"/>
      <c r="H461" s="46" t="s">
        <v>346</v>
      </c>
      <c r="I461" s="47" t="s">
        <v>43</v>
      </c>
      <c r="J461" s="88">
        <v>25</v>
      </c>
      <c r="K461" s="88">
        <v>26</v>
      </c>
      <c r="L461" s="88">
        <v>27</v>
      </c>
      <c r="M461" s="93">
        <v>28</v>
      </c>
      <c r="N461" s="93">
        <v>28</v>
      </c>
      <c r="O461" s="93">
        <v>28</v>
      </c>
      <c r="P461" s="88">
        <f>SUM(J461:O461)</f>
        <v>162</v>
      </c>
      <c r="Q461" s="47">
        <v>2021</v>
      </c>
      <c r="R461" s="24"/>
    </row>
    <row r="462" spans="1:21" s="3" customFormat="1" ht="87" customHeight="1">
      <c r="A462" s="73" t="s">
        <v>14</v>
      </c>
      <c r="B462" s="74">
        <v>1</v>
      </c>
      <c r="C462" s="74">
        <v>5</v>
      </c>
      <c r="D462" s="74">
        <v>3</v>
      </c>
      <c r="E462" s="74">
        <v>0</v>
      </c>
      <c r="F462" s="74">
        <v>2</v>
      </c>
      <c r="G462" s="74"/>
      <c r="H462" s="78" t="s">
        <v>412</v>
      </c>
      <c r="I462" s="74" t="s">
        <v>15</v>
      </c>
      <c r="J462" s="79">
        <f>J463</f>
        <v>943.2</v>
      </c>
      <c r="K462" s="79">
        <f>K463</f>
        <v>959</v>
      </c>
      <c r="L462" s="79">
        <f>L463</f>
        <v>1166.6</v>
      </c>
      <c r="M462" s="153">
        <v>923.3</v>
      </c>
      <c r="N462" s="153">
        <v>923.3</v>
      </c>
      <c r="O462" s="153">
        <v>923.3</v>
      </c>
      <c r="P462" s="79">
        <f>J462+K462+L462+M462+N462+O462</f>
        <v>5838.7</v>
      </c>
      <c r="Q462" s="74">
        <v>2021</v>
      </c>
      <c r="R462" s="24"/>
      <c r="S462" s="24"/>
      <c r="T462" s="24"/>
      <c r="U462" s="23"/>
    </row>
    <row r="463" spans="1:21" s="3" customFormat="1" ht="12.75">
      <c r="A463" s="44" t="s">
        <v>14</v>
      </c>
      <c r="B463" s="45">
        <v>1</v>
      </c>
      <c r="C463" s="45">
        <v>5</v>
      </c>
      <c r="D463" s="45">
        <v>3</v>
      </c>
      <c r="E463" s="45">
        <v>0</v>
      </c>
      <c r="F463" s="45">
        <v>2</v>
      </c>
      <c r="G463" s="45">
        <v>2</v>
      </c>
      <c r="H463" s="66" t="s">
        <v>17</v>
      </c>
      <c r="I463" s="45" t="s">
        <v>15</v>
      </c>
      <c r="J463" s="94">
        <f>J464+J465</f>
        <v>943.2</v>
      </c>
      <c r="K463" s="94">
        <v>959</v>
      </c>
      <c r="L463" s="94">
        <v>1166.6</v>
      </c>
      <c r="M463" s="176">
        <v>923.3</v>
      </c>
      <c r="N463" s="176">
        <v>923.3</v>
      </c>
      <c r="O463" s="176">
        <v>923.3</v>
      </c>
      <c r="P463" s="94">
        <f>J463+K463+L463+M463+N463+O463</f>
        <v>5838.7</v>
      </c>
      <c r="Q463" s="45">
        <v>2020</v>
      </c>
      <c r="R463" s="24"/>
      <c r="S463" s="24"/>
      <c r="T463" s="24"/>
      <c r="U463" s="23"/>
    </row>
    <row r="464" spans="1:18" ht="114.75">
      <c r="A464" s="44" t="s">
        <v>14</v>
      </c>
      <c r="B464" s="45">
        <v>1</v>
      </c>
      <c r="C464" s="45">
        <v>5</v>
      </c>
      <c r="D464" s="45">
        <v>3</v>
      </c>
      <c r="E464" s="45">
        <v>0</v>
      </c>
      <c r="F464" s="45">
        <v>2</v>
      </c>
      <c r="G464" s="126"/>
      <c r="H464" s="49" t="s">
        <v>310</v>
      </c>
      <c r="I464" s="47" t="s">
        <v>15</v>
      </c>
      <c r="J464" s="95">
        <f>356+170+250+101+65</f>
        <v>942</v>
      </c>
      <c r="K464" s="95">
        <v>0</v>
      </c>
      <c r="L464" s="95">
        <v>0</v>
      </c>
      <c r="M464" s="91">
        <v>0</v>
      </c>
      <c r="N464" s="91">
        <v>0</v>
      </c>
      <c r="O464" s="91">
        <v>0</v>
      </c>
      <c r="P464" s="95">
        <v>942</v>
      </c>
      <c r="Q464" s="47">
        <v>2016</v>
      </c>
      <c r="R464" s="24"/>
    </row>
    <row r="465" spans="1:18" ht="114.75">
      <c r="A465" s="44" t="s">
        <v>14</v>
      </c>
      <c r="B465" s="45">
        <v>1</v>
      </c>
      <c r="C465" s="45">
        <v>5</v>
      </c>
      <c r="D465" s="45">
        <v>3</v>
      </c>
      <c r="E465" s="45">
        <v>0</v>
      </c>
      <c r="F465" s="45">
        <v>2</v>
      </c>
      <c r="G465" s="126"/>
      <c r="H465" s="49" t="s">
        <v>311</v>
      </c>
      <c r="I465" s="47" t="s">
        <v>15</v>
      </c>
      <c r="J465" s="95">
        <v>1.2</v>
      </c>
      <c r="K465" s="95">
        <v>0</v>
      </c>
      <c r="L465" s="95">
        <v>0</v>
      </c>
      <c r="M465" s="91">
        <v>0</v>
      </c>
      <c r="N465" s="91">
        <v>0</v>
      </c>
      <c r="O465" s="91">
        <v>0</v>
      </c>
      <c r="P465" s="95">
        <v>1.2</v>
      </c>
      <c r="Q465" s="47">
        <v>2016</v>
      </c>
      <c r="R465" s="24"/>
    </row>
    <row r="466" spans="1:18" ht="89.25">
      <c r="A466" s="44" t="s">
        <v>14</v>
      </c>
      <c r="B466" s="45">
        <v>1</v>
      </c>
      <c r="C466" s="45">
        <v>5</v>
      </c>
      <c r="D466" s="45">
        <v>3</v>
      </c>
      <c r="E466" s="45">
        <v>0</v>
      </c>
      <c r="F466" s="45">
        <v>2</v>
      </c>
      <c r="G466" s="126"/>
      <c r="H466" s="49" t="s">
        <v>50</v>
      </c>
      <c r="I466" s="47" t="s">
        <v>43</v>
      </c>
      <c r="J466" s="92">
        <v>0</v>
      </c>
      <c r="K466" s="92">
        <v>30</v>
      </c>
      <c r="L466" s="92">
        <v>32</v>
      </c>
      <c r="M466" s="193">
        <v>32</v>
      </c>
      <c r="N466" s="193">
        <v>32</v>
      </c>
      <c r="O466" s="193">
        <v>32</v>
      </c>
      <c r="P466" s="92">
        <f>SUM(J466:O466)</f>
        <v>158</v>
      </c>
      <c r="Q466" s="92">
        <v>2021</v>
      </c>
      <c r="R466" s="24"/>
    </row>
    <row r="467" spans="1:21" s="3" customFormat="1" ht="87" customHeight="1">
      <c r="A467" s="73" t="s">
        <v>14</v>
      </c>
      <c r="B467" s="74">
        <v>1</v>
      </c>
      <c r="C467" s="74">
        <v>5</v>
      </c>
      <c r="D467" s="74">
        <v>3</v>
      </c>
      <c r="E467" s="74">
        <v>0</v>
      </c>
      <c r="F467" s="74">
        <v>3</v>
      </c>
      <c r="G467" s="74">
        <v>3</v>
      </c>
      <c r="H467" s="78" t="s">
        <v>413</v>
      </c>
      <c r="I467" s="74" t="s">
        <v>15</v>
      </c>
      <c r="J467" s="79">
        <f>J468</f>
        <v>35052.5</v>
      </c>
      <c r="K467" s="79">
        <f>K468</f>
        <v>33138.7</v>
      </c>
      <c r="L467" s="79">
        <f>L468</f>
        <v>39846.7</v>
      </c>
      <c r="M467" s="153">
        <v>10000</v>
      </c>
      <c r="N467" s="153">
        <v>10000</v>
      </c>
      <c r="O467" s="153">
        <v>10000</v>
      </c>
      <c r="P467" s="79">
        <f>J467+K467+L467+M467+N467+O467</f>
        <v>138037.9</v>
      </c>
      <c r="Q467" s="74">
        <v>2021</v>
      </c>
      <c r="R467" s="24"/>
      <c r="S467" s="24"/>
      <c r="T467" s="24"/>
      <c r="U467" s="23"/>
    </row>
    <row r="468" spans="1:21" s="3" customFormat="1" ht="12.75">
      <c r="A468" s="44" t="s">
        <v>14</v>
      </c>
      <c r="B468" s="45">
        <v>1</v>
      </c>
      <c r="C468" s="45">
        <v>5</v>
      </c>
      <c r="D468" s="45">
        <v>3</v>
      </c>
      <c r="E468" s="45">
        <v>0</v>
      </c>
      <c r="F468" s="45">
        <v>3</v>
      </c>
      <c r="G468" s="45">
        <v>3</v>
      </c>
      <c r="H468" s="66" t="s">
        <v>16</v>
      </c>
      <c r="I468" s="45" t="s">
        <v>15</v>
      </c>
      <c r="J468" s="94">
        <f>J469+J470</f>
        <v>35052.5</v>
      </c>
      <c r="K468" s="94">
        <v>33138.7</v>
      </c>
      <c r="L468" s="94">
        <v>39846.7</v>
      </c>
      <c r="M468" s="176">
        <v>10000</v>
      </c>
      <c r="N468" s="176">
        <v>10000</v>
      </c>
      <c r="O468" s="176">
        <v>10000</v>
      </c>
      <c r="P468" s="94">
        <f>J468+K468+L468+M468+N468+O468</f>
        <v>138037.9</v>
      </c>
      <c r="Q468" s="45">
        <v>2021</v>
      </c>
      <c r="R468" s="24"/>
      <c r="S468" s="24"/>
      <c r="T468" s="24"/>
      <c r="U468" s="23"/>
    </row>
    <row r="469" spans="1:18" ht="114.75">
      <c r="A469" s="44" t="s">
        <v>14</v>
      </c>
      <c r="B469" s="45">
        <v>1</v>
      </c>
      <c r="C469" s="45">
        <v>5</v>
      </c>
      <c r="D469" s="45">
        <v>3</v>
      </c>
      <c r="E469" s="45">
        <v>0</v>
      </c>
      <c r="F469" s="45">
        <v>3</v>
      </c>
      <c r="G469" s="47"/>
      <c r="H469" s="46" t="s">
        <v>315</v>
      </c>
      <c r="I469" s="47" t="s">
        <v>328</v>
      </c>
      <c r="J469" s="72">
        <f>1417.6+6277+5723.4+6004.6</f>
        <v>19422.6</v>
      </c>
      <c r="K469" s="72">
        <v>0</v>
      </c>
      <c r="L469" s="72">
        <v>0</v>
      </c>
      <c r="M469" s="40">
        <v>0</v>
      </c>
      <c r="N469" s="40">
        <v>0</v>
      </c>
      <c r="O469" s="40">
        <v>0</v>
      </c>
      <c r="P469" s="72">
        <f>SUM(J469:O469)</f>
        <v>19422.6</v>
      </c>
      <c r="Q469" s="47">
        <v>2016</v>
      </c>
      <c r="R469" s="24"/>
    </row>
    <row r="470" spans="1:18" ht="127.5">
      <c r="A470" s="44" t="s">
        <v>14</v>
      </c>
      <c r="B470" s="45">
        <v>1</v>
      </c>
      <c r="C470" s="45">
        <v>5</v>
      </c>
      <c r="D470" s="45">
        <v>3</v>
      </c>
      <c r="E470" s="45">
        <v>0</v>
      </c>
      <c r="F470" s="45">
        <v>3</v>
      </c>
      <c r="G470" s="47"/>
      <c r="H470" s="46" t="s">
        <v>234</v>
      </c>
      <c r="I470" s="47" t="s">
        <v>328</v>
      </c>
      <c r="J470" s="72">
        <f>1199.2+5979.6+4276.7+4174.4</f>
        <v>15629.9</v>
      </c>
      <c r="K470" s="72">
        <v>0</v>
      </c>
      <c r="L470" s="72">
        <v>0</v>
      </c>
      <c r="M470" s="40">
        <v>0</v>
      </c>
      <c r="N470" s="40">
        <v>0</v>
      </c>
      <c r="O470" s="40">
        <v>0</v>
      </c>
      <c r="P470" s="72">
        <f>SUM(J470:O470)</f>
        <v>15629.9</v>
      </c>
      <c r="Q470" s="47">
        <v>2016</v>
      </c>
      <c r="R470" s="24"/>
    </row>
    <row r="471" spans="1:18" ht="76.5">
      <c r="A471" s="44" t="s">
        <v>14</v>
      </c>
      <c r="B471" s="45">
        <v>1</v>
      </c>
      <c r="C471" s="45">
        <v>5</v>
      </c>
      <c r="D471" s="45">
        <v>3</v>
      </c>
      <c r="E471" s="45">
        <v>0</v>
      </c>
      <c r="F471" s="45">
        <v>3</v>
      </c>
      <c r="G471" s="47"/>
      <c r="H471" s="46" t="s">
        <v>283</v>
      </c>
      <c r="I471" s="47" t="s">
        <v>43</v>
      </c>
      <c r="J471" s="88">
        <v>0</v>
      </c>
      <c r="K471" s="88">
        <v>1506</v>
      </c>
      <c r="L471" s="88">
        <v>1570</v>
      </c>
      <c r="M471" s="93">
        <v>454</v>
      </c>
      <c r="N471" s="93">
        <v>454</v>
      </c>
      <c r="O471" s="93">
        <v>454</v>
      </c>
      <c r="P471" s="88">
        <f>SUM(J471:O471)</f>
        <v>4438</v>
      </c>
      <c r="Q471" s="47">
        <v>2021</v>
      </c>
      <c r="R471" s="24"/>
    </row>
    <row r="472" spans="1:18" ht="76.5">
      <c r="A472" s="44" t="s">
        <v>14</v>
      </c>
      <c r="B472" s="45">
        <v>1</v>
      </c>
      <c r="C472" s="45">
        <v>5</v>
      </c>
      <c r="D472" s="45">
        <v>3</v>
      </c>
      <c r="E472" s="45">
        <v>0</v>
      </c>
      <c r="F472" s="45">
        <v>3</v>
      </c>
      <c r="G472" s="47"/>
      <c r="H472" s="46" t="s">
        <v>51</v>
      </c>
      <c r="I472" s="47" t="s">
        <v>43</v>
      </c>
      <c r="J472" s="88">
        <v>0</v>
      </c>
      <c r="K472" s="88">
        <v>982</v>
      </c>
      <c r="L472" s="88">
        <v>990</v>
      </c>
      <c r="M472" s="93">
        <v>296</v>
      </c>
      <c r="N472" s="93">
        <v>296</v>
      </c>
      <c r="O472" s="93">
        <v>296</v>
      </c>
      <c r="P472" s="88">
        <f>SUM(J472:O472)</f>
        <v>2860</v>
      </c>
      <c r="Q472" s="47">
        <v>2021</v>
      </c>
      <c r="R472" s="24"/>
    </row>
    <row r="473" spans="1:18" ht="76.5">
      <c r="A473" s="44" t="s">
        <v>14</v>
      </c>
      <c r="B473" s="45">
        <v>1</v>
      </c>
      <c r="C473" s="45">
        <v>5</v>
      </c>
      <c r="D473" s="45">
        <v>3</v>
      </c>
      <c r="E473" s="45">
        <v>0</v>
      </c>
      <c r="F473" s="45">
        <v>3</v>
      </c>
      <c r="G473" s="47"/>
      <c r="H473" s="46" t="s">
        <v>52</v>
      </c>
      <c r="I473" s="47" t="s">
        <v>43</v>
      </c>
      <c r="J473" s="88">
        <v>0</v>
      </c>
      <c r="K473" s="88">
        <v>176</v>
      </c>
      <c r="L473" s="88">
        <v>175</v>
      </c>
      <c r="M473" s="93">
        <v>53</v>
      </c>
      <c r="N473" s="93">
        <v>53</v>
      </c>
      <c r="O473" s="93">
        <v>53</v>
      </c>
      <c r="P473" s="88">
        <f>SUM(J473:O473)</f>
        <v>510</v>
      </c>
      <c r="Q473" s="47">
        <v>2021</v>
      </c>
      <c r="R473" s="24"/>
    </row>
    <row r="474" spans="1:21" s="3" customFormat="1" ht="87" customHeight="1">
      <c r="A474" s="73" t="s">
        <v>14</v>
      </c>
      <c r="B474" s="74">
        <v>1</v>
      </c>
      <c r="C474" s="74">
        <v>5</v>
      </c>
      <c r="D474" s="74">
        <v>3</v>
      </c>
      <c r="E474" s="74">
        <v>0</v>
      </c>
      <c r="F474" s="74">
        <v>4</v>
      </c>
      <c r="G474" s="74"/>
      <c r="H474" s="78" t="s">
        <v>414</v>
      </c>
      <c r="I474" s="74" t="s">
        <v>15</v>
      </c>
      <c r="J474" s="79">
        <f>J475</f>
        <v>227.7</v>
      </c>
      <c r="K474" s="79">
        <f>K475</f>
        <v>240</v>
      </c>
      <c r="L474" s="79">
        <f>L475</f>
        <v>308.5</v>
      </c>
      <c r="M474" s="153">
        <v>295.5</v>
      </c>
      <c r="N474" s="153">
        <v>240</v>
      </c>
      <c r="O474" s="153">
        <v>240</v>
      </c>
      <c r="P474" s="79">
        <f>J474+K474+L474+M474+N474+O474</f>
        <v>1551.7</v>
      </c>
      <c r="Q474" s="74">
        <v>2021</v>
      </c>
      <c r="R474" s="24"/>
      <c r="S474" s="24"/>
      <c r="T474" s="24"/>
      <c r="U474" s="23"/>
    </row>
    <row r="475" spans="1:21" s="3" customFormat="1" ht="12.75">
      <c r="A475" s="44" t="s">
        <v>14</v>
      </c>
      <c r="B475" s="45">
        <v>1</v>
      </c>
      <c r="C475" s="45">
        <v>5</v>
      </c>
      <c r="D475" s="45">
        <v>3</v>
      </c>
      <c r="E475" s="45">
        <v>0</v>
      </c>
      <c r="F475" s="45">
        <v>4</v>
      </c>
      <c r="G475" s="45">
        <v>3</v>
      </c>
      <c r="H475" s="66" t="s">
        <v>16</v>
      </c>
      <c r="I475" s="45" t="s">
        <v>15</v>
      </c>
      <c r="J475" s="94">
        <f>240+8-20.3</f>
        <v>227.7</v>
      </c>
      <c r="K475" s="94">
        <v>240</v>
      </c>
      <c r="L475" s="94">
        <f>308.4+0.07</f>
        <v>308.5</v>
      </c>
      <c r="M475" s="176">
        <v>295.5</v>
      </c>
      <c r="N475" s="176">
        <v>240</v>
      </c>
      <c r="O475" s="176">
        <v>240</v>
      </c>
      <c r="P475" s="94">
        <f>J475+K475+L475+M475+N475+O475</f>
        <v>1551.7</v>
      </c>
      <c r="Q475" s="45">
        <v>2021</v>
      </c>
      <c r="R475" s="24"/>
      <c r="S475" s="24"/>
      <c r="T475" s="24"/>
      <c r="U475" s="23"/>
    </row>
    <row r="476" spans="1:18" ht="51">
      <c r="A476" s="44" t="s">
        <v>14</v>
      </c>
      <c r="B476" s="45">
        <v>1</v>
      </c>
      <c r="C476" s="45">
        <v>5</v>
      </c>
      <c r="D476" s="45">
        <v>3</v>
      </c>
      <c r="E476" s="45">
        <v>0</v>
      </c>
      <c r="F476" s="45">
        <v>4</v>
      </c>
      <c r="G476" s="45">
        <v>3</v>
      </c>
      <c r="H476" s="46" t="s">
        <v>235</v>
      </c>
      <c r="I476" s="47" t="s">
        <v>54</v>
      </c>
      <c r="J476" s="88">
        <v>38</v>
      </c>
      <c r="K476" s="88">
        <v>42</v>
      </c>
      <c r="L476" s="88">
        <v>26</v>
      </c>
      <c r="M476" s="93">
        <v>42</v>
      </c>
      <c r="N476" s="93">
        <v>44</v>
      </c>
      <c r="O476" s="93">
        <v>44</v>
      </c>
      <c r="P476" s="88">
        <f>SUM(J476:O476)</f>
        <v>236</v>
      </c>
      <c r="Q476" s="47">
        <v>2021</v>
      </c>
      <c r="R476" s="24"/>
    </row>
    <row r="477" spans="1:18" ht="63.75">
      <c r="A477" s="44" t="s">
        <v>14</v>
      </c>
      <c r="B477" s="45">
        <v>1</v>
      </c>
      <c r="C477" s="45">
        <v>5</v>
      </c>
      <c r="D477" s="45">
        <v>3</v>
      </c>
      <c r="E477" s="45">
        <v>0</v>
      </c>
      <c r="F477" s="45">
        <v>4</v>
      </c>
      <c r="G477" s="47"/>
      <c r="H477" s="46" t="s">
        <v>329</v>
      </c>
      <c r="I477" s="47" t="s">
        <v>43</v>
      </c>
      <c r="J477" s="88">
        <v>35</v>
      </c>
      <c r="K477" s="88">
        <v>35</v>
      </c>
      <c r="L477" s="88">
        <v>45</v>
      </c>
      <c r="M477" s="50">
        <v>36</v>
      </c>
      <c r="N477" s="93">
        <v>35</v>
      </c>
      <c r="O477" s="93">
        <v>35</v>
      </c>
      <c r="P477" s="88">
        <f>SUM(J477:O477)</f>
        <v>221</v>
      </c>
      <c r="Q477" s="47">
        <v>2021</v>
      </c>
      <c r="R477" s="24"/>
    </row>
    <row r="478" spans="1:18" ht="51">
      <c r="A478" s="44" t="s">
        <v>14</v>
      </c>
      <c r="B478" s="45">
        <v>1</v>
      </c>
      <c r="C478" s="45">
        <v>5</v>
      </c>
      <c r="D478" s="45">
        <v>3</v>
      </c>
      <c r="E478" s="45">
        <v>0</v>
      </c>
      <c r="F478" s="45">
        <v>4</v>
      </c>
      <c r="G478" s="47"/>
      <c r="H478" s="46" t="s">
        <v>330</v>
      </c>
      <c r="I478" s="47" t="s">
        <v>43</v>
      </c>
      <c r="J478" s="88">
        <v>150</v>
      </c>
      <c r="K478" s="88">
        <v>150</v>
      </c>
      <c r="L478" s="88">
        <v>155</v>
      </c>
      <c r="M478" s="93">
        <v>155</v>
      </c>
      <c r="N478" s="93">
        <v>155</v>
      </c>
      <c r="O478" s="93">
        <v>150</v>
      </c>
      <c r="P478" s="88">
        <f>SUM(J478:O478)</f>
        <v>915</v>
      </c>
      <c r="Q478" s="47">
        <v>2021</v>
      </c>
      <c r="R478" s="24"/>
    </row>
    <row r="479" spans="1:21" s="3" customFormat="1" ht="87" customHeight="1">
      <c r="A479" s="73" t="s">
        <v>14</v>
      </c>
      <c r="B479" s="74">
        <v>1</v>
      </c>
      <c r="C479" s="74">
        <v>5</v>
      </c>
      <c r="D479" s="74">
        <v>3</v>
      </c>
      <c r="E479" s="74">
        <v>0</v>
      </c>
      <c r="F479" s="74">
        <v>5</v>
      </c>
      <c r="G479" s="74">
        <v>3</v>
      </c>
      <c r="H479" s="78" t="s">
        <v>415</v>
      </c>
      <c r="I479" s="74" t="s">
        <v>15</v>
      </c>
      <c r="J479" s="79">
        <f>J480</f>
        <v>23512.3</v>
      </c>
      <c r="K479" s="79">
        <f>K480</f>
        <v>55778.6</v>
      </c>
      <c r="L479" s="79">
        <f>L480</f>
        <v>0</v>
      </c>
      <c r="M479" s="153">
        <v>0</v>
      </c>
      <c r="N479" s="153">
        <v>0</v>
      </c>
      <c r="O479" s="153">
        <v>0</v>
      </c>
      <c r="P479" s="79">
        <f>J479+K479+L479+M479+N479+O479</f>
        <v>79290.9</v>
      </c>
      <c r="Q479" s="74">
        <v>2017</v>
      </c>
      <c r="R479" s="24"/>
      <c r="S479" s="24"/>
      <c r="T479" s="24"/>
      <c r="U479" s="23"/>
    </row>
    <row r="480" spans="1:21" s="3" customFormat="1" ht="12.75">
      <c r="A480" s="44" t="s">
        <v>14</v>
      </c>
      <c r="B480" s="45">
        <v>1</v>
      </c>
      <c r="C480" s="45">
        <v>5</v>
      </c>
      <c r="D480" s="45">
        <v>3</v>
      </c>
      <c r="E480" s="45">
        <v>0</v>
      </c>
      <c r="F480" s="45">
        <v>5</v>
      </c>
      <c r="G480" s="45">
        <v>3</v>
      </c>
      <c r="H480" s="66" t="s">
        <v>16</v>
      </c>
      <c r="I480" s="45" t="s">
        <v>15</v>
      </c>
      <c r="J480" s="94">
        <f>12000+11512.3</f>
        <v>23512.3</v>
      </c>
      <c r="K480" s="94">
        <v>55778.6</v>
      </c>
      <c r="L480" s="94">
        <v>0</v>
      </c>
      <c r="M480" s="176">
        <v>0</v>
      </c>
      <c r="N480" s="176">
        <v>0</v>
      </c>
      <c r="O480" s="176">
        <v>0</v>
      </c>
      <c r="P480" s="94">
        <f>J480+K480+L480+M480+N480+O480</f>
        <v>79290.9</v>
      </c>
      <c r="Q480" s="45">
        <v>2017</v>
      </c>
      <c r="R480" s="24"/>
      <c r="S480" s="24"/>
      <c r="T480" s="24"/>
      <c r="U480" s="23"/>
    </row>
    <row r="481" spans="1:18" ht="63.75">
      <c r="A481" s="44" t="s">
        <v>14</v>
      </c>
      <c r="B481" s="45">
        <v>1</v>
      </c>
      <c r="C481" s="45">
        <v>5</v>
      </c>
      <c r="D481" s="45">
        <v>3</v>
      </c>
      <c r="E481" s="45">
        <v>0</v>
      </c>
      <c r="F481" s="45">
        <v>5</v>
      </c>
      <c r="G481" s="47"/>
      <c r="H481" s="46" t="s">
        <v>45</v>
      </c>
      <c r="I481" s="47" t="s">
        <v>43</v>
      </c>
      <c r="J481" s="92">
        <v>745</v>
      </c>
      <c r="K481" s="88">
        <v>1323</v>
      </c>
      <c r="L481" s="88">
        <v>0</v>
      </c>
      <c r="M481" s="193">
        <v>0</v>
      </c>
      <c r="N481" s="193">
        <v>0</v>
      </c>
      <c r="O481" s="193">
        <v>0</v>
      </c>
      <c r="P481" s="88">
        <f>SUM(J481:O481)</f>
        <v>2068</v>
      </c>
      <c r="Q481" s="47">
        <v>2017</v>
      </c>
      <c r="R481" s="24"/>
    </row>
    <row r="482" spans="1:21" s="3" customFormat="1" ht="46.5" customHeight="1">
      <c r="A482" s="85" t="s">
        <v>14</v>
      </c>
      <c r="B482" s="70">
        <v>1</v>
      </c>
      <c r="C482" s="70">
        <v>5</v>
      </c>
      <c r="D482" s="70">
        <v>4</v>
      </c>
      <c r="E482" s="70">
        <v>0</v>
      </c>
      <c r="F482" s="70">
        <v>0</v>
      </c>
      <c r="G482" s="70"/>
      <c r="H482" s="71" t="s">
        <v>331</v>
      </c>
      <c r="I482" s="70" t="s">
        <v>15</v>
      </c>
      <c r="J482" s="48">
        <f>J483</f>
        <v>125</v>
      </c>
      <c r="K482" s="48">
        <f>K483</f>
        <v>125</v>
      </c>
      <c r="L482" s="48">
        <f>L483</f>
        <v>125</v>
      </c>
      <c r="M482" s="48">
        <v>125</v>
      </c>
      <c r="N482" s="48">
        <v>125</v>
      </c>
      <c r="O482" s="48">
        <v>125</v>
      </c>
      <c r="P482" s="48">
        <f>J482+K482+L482+M482+N482+O482</f>
        <v>750</v>
      </c>
      <c r="Q482" s="70">
        <v>2021</v>
      </c>
      <c r="R482" s="24"/>
      <c r="S482" s="24"/>
      <c r="T482" s="24"/>
      <c r="U482" s="23"/>
    </row>
    <row r="483" spans="1:21" s="3" customFormat="1" ht="12.75">
      <c r="A483" s="44" t="s">
        <v>14</v>
      </c>
      <c r="B483" s="45">
        <v>1</v>
      </c>
      <c r="C483" s="45">
        <v>5</v>
      </c>
      <c r="D483" s="45">
        <v>4</v>
      </c>
      <c r="E483" s="45">
        <v>0</v>
      </c>
      <c r="F483" s="45">
        <v>0</v>
      </c>
      <c r="G483" s="45"/>
      <c r="H483" s="66" t="s">
        <v>16</v>
      </c>
      <c r="I483" s="45" t="s">
        <v>15</v>
      </c>
      <c r="J483" s="94">
        <f>J490</f>
        <v>125</v>
      </c>
      <c r="K483" s="94">
        <f>K490</f>
        <v>125</v>
      </c>
      <c r="L483" s="94">
        <f>L490</f>
        <v>125</v>
      </c>
      <c r="M483" s="176">
        <v>125</v>
      </c>
      <c r="N483" s="176">
        <v>125</v>
      </c>
      <c r="O483" s="176">
        <v>125</v>
      </c>
      <c r="P483" s="94">
        <f>J483+K483+L483+M483+N483+O483</f>
        <v>750</v>
      </c>
      <c r="Q483" s="80">
        <v>2021</v>
      </c>
      <c r="R483" s="24"/>
      <c r="S483" s="24"/>
      <c r="T483" s="24"/>
      <c r="U483" s="23"/>
    </row>
    <row r="484" spans="1:18" ht="38.25">
      <c r="A484" s="44" t="s">
        <v>14</v>
      </c>
      <c r="B484" s="45">
        <v>1</v>
      </c>
      <c r="C484" s="45">
        <v>5</v>
      </c>
      <c r="D484" s="45">
        <v>4</v>
      </c>
      <c r="E484" s="45">
        <v>0</v>
      </c>
      <c r="F484" s="45">
        <v>0</v>
      </c>
      <c r="G484" s="45">
        <v>3</v>
      </c>
      <c r="H484" s="46" t="s">
        <v>332</v>
      </c>
      <c r="I484" s="102" t="s">
        <v>20</v>
      </c>
      <c r="J484" s="95">
        <v>70</v>
      </c>
      <c r="K484" s="95">
        <v>79</v>
      </c>
      <c r="L484" s="95">
        <v>78.3</v>
      </c>
      <c r="M484" s="91">
        <v>79</v>
      </c>
      <c r="N484" s="91">
        <v>80.2</v>
      </c>
      <c r="O484" s="91">
        <v>100</v>
      </c>
      <c r="P484" s="95">
        <f>SUM(J484:O484)/6</f>
        <v>81.1</v>
      </c>
      <c r="Q484" s="47">
        <v>2021</v>
      </c>
      <c r="R484" s="24"/>
    </row>
    <row r="485" spans="1:18" ht="51">
      <c r="A485" s="44" t="s">
        <v>14</v>
      </c>
      <c r="B485" s="45">
        <v>1</v>
      </c>
      <c r="C485" s="45">
        <v>5</v>
      </c>
      <c r="D485" s="45">
        <v>4</v>
      </c>
      <c r="E485" s="45">
        <v>0</v>
      </c>
      <c r="F485" s="45">
        <v>0</v>
      </c>
      <c r="G485" s="47"/>
      <c r="H485" s="46" t="s">
        <v>333</v>
      </c>
      <c r="I485" s="102" t="s">
        <v>20</v>
      </c>
      <c r="J485" s="95">
        <v>42.6</v>
      </c>
      <c r="K485" s="95">
        <v>100</v>
      </c>
      <c r="L485" s="95">
        <v>100</v>
      </c>
      <c r="M485" s="91">
        <v>100</v>
      </c>
      <c r="N485" s="91">
        <v>100</v>
      </c>
      <c r="O485" s="91">
        <v>100</v>
      </c>
      <c r="P485" s="95">
        <v>100</v>
      </c>
      <c r="Q485" s="47">
        <v>2021</v>
      </c>
      <c r="R485" s="24"/>
    </row>
    <row r="486" spans="1:18" ht="63.75" customHeight="1">
      <c r="A486" s="73" t="s">
        <v>14</v>
      </c>
      <c r="B486" s="74">
        <v>1</v>
      </c>
      <c r="C486" s="74">
        <v>5</v>
      </c>
      <c r="D486" s="74">
        <v>4</v>
      </c>
      <c r="E486" s="74">
        <v>0</v>
      </c>
      <c r="F486" s="74">
        <v>1</v>
      </c>
      <c r="G486" s="75"/>
      <c r="H486" s="76" t="s">
        <v>189</v>
      </c>
      <c r="I486" s="75" t="s">
        <v>39</v>
      </c>
      <c r="J486" s="77" t="s">
        <v>40</v>
      </c>
      <c r="K486" s="77" t="s">
        <v>40</v>
      </c>
      <c r="L486" s="79" t="s">
        <v>40</v>
      </c>
      <c r="M486" s="152" t="s">
        <v>40</v>
      </c>
      <c r="N486" s="152" t="s">
        <v>40</v>
      </c>
      <c r="O486" s="152" t="s">
        <v>40</v>
      </c>
      <c r="P486" s="77" t="s">
        <v>40</v>
      </c>
      <c r="Q486" s="75">
        <v>2021</v>
      </c>
      <c r="R486" s="24"/>
    </row>
    <row r="487" spans="1:18" ht="51">
      <c r="A487" s="44" t="s">
        <v>14</v>
      </c>
      <c r="B487" s="45">
        <v>1</v>
      </c>
      <c r="C487" s="45">
        <v>5</v>
      </c>
      <c r="D487" s="45">
        <v>4</v>
      </c>
      <c r="E487" s="45">
        <v>0</v>
      </c>
      <c r="F487" s="45">
        <v>1</v>
      </c>
      <c r="G487" s="47"/>
      <c r="H487" s="46" t="s">
        <v>334</v>
      </c>
      <c r="I487" s="102" t="s">
        <v>227</v>
      </c>
      <c r="J487" s="102">
        <v>1</v>
      </c>
      <c r="K487" s="102">
        <v>1</v>
      </c>
      <c r="L487" s="102">
        <v>1</v>
      </c>
      <c r="M487" s="178">
        <v>1</v>
      </c>
      <c r="N487" s="178">
        <v>1</v>
      </c>
      <c r="O487" s="178">
        <v>1</v>
      </c>
      <c r="P487" s="102">
        <f>SUM(J487:O487)</f>
        <v>6</v>
      </c>
      <c r="Q487" s="47">
        <v>2021</v>
      </c>
      <c r="R487" s="24"/>
    </row>
    <row r="488" spans="1:18" ht="38.25">
      <c r="A488" s="44" t="s">
        <v>14</v>
      </c>
      <c r="B488" s="45">
        <v>1</v>
      </c>
      <c r="C488" s="45">
        <v>5</v>
      </c>
      <c r="D488" s="45">
        <v>4</v>
      </c>
      <c r="E488" s="45">
        <v>0</v>
      </c>
      <c r="F488" s="45">
        <v>1</v>
      </c>
      <c r="G488" s="47"/>
      <c r="H488" s="46" t="s">
        <v>167</v>
      </c>
      <c r="I488" s="47" t="s">
        <v>54</v>
      </c>
      <c r="J488" s="88">
        <v>29</v>
      </c>
      <c r="K488" s="88">
        <v>60</v>
      </c>
      <c r="L488" s="88">
        <v>61</v>
      </c>
      <c r="M488" s="50">
        <v>66</v>
      </c>
      <c r="N488" s="50">
        <v>66</v>
      </c>
      <c r="O488" s="50">
        <v>66</v>
      </c>
      <c r="P488" s="122">
        <v>66</v>
      </c>
      <c r="Q488" s="47">
        <v>2021</v>
      </c>
      <c r="R488" s="24"/>
    </row>
    <row r="489" spans="1:21" s="3" customFormat="1" ht="65.25" customHeight="1">
      <c r="A489" s="73" t="s">
        <v>14</v>
      </c>
      <c r="B489" s="74">
        <v>1</v>
      </c>
      <c r="C489" s="74">
        <v>5</v>
      </c>
      <c r="D489" s="74">
        <v>4</v>
      </c>
      <c r="E489" s="74">
        <v>0</v>
      </c>
      <c r="F489" s="74">
        <v>2</v>
      </c>
      <c r="G489" s="74"/>
      <c r="H489" s="78" t="s">
        <v>416</v>
      </c>
      <c r="I489" s="74" t="s">
        <v>15</v>
      </c>
      <c r="J489" s="79">
        <f>J490</f>
        <v>125</v>
      </c>
      <c r="K489" s="79">
        <f>K490</f>
        <v>125</v>
      </c>
      <c r="L489" s="79">
        <f>L490</f>
        <v>125</v>
      </c>
      <c r="M489" s="153">
        <v>125</v>
      </c>
      <c r="N489" s="153">
        <v>125</v>
      </c>
      <c r="O489" s="153">
        <v>125</v>
      </c>
      <c r="P489" s="79">
        <f>J489+K489+L489+M489+N489+O489</f>
        <v>750</v>
      </c>
      <c r="Q489" s="74">
        <v>2021</v>
      </c>
      <c r="R489" s="24"/>
      <c r="S489" s="24"/>
      <c r="T489" s="24"/>
      <c r="U489" s="23"/>
    </row>
    <row r="490" spans="1:21" s="3" customFormat="1" ht="15">
      <c r="A490" s="44" t="s">
        <v>14</v>
      </c>
      <c r="B490" s="45">
        <v>1</v>
      </c>
      <c r="C490" s="45">
        <v>5</v>
      </c>
      <c r="D490" s="45">
        <v>4</v>
      </c>
      <c r="E490" s="45">
        <v>0</v>
      </c>
      <c r="F490" s="45">
        <v>2</v>
      </c>
      <c r="G490" s="45"/>
      <c r="H490" s="66" t="s">
        <v>16</v>
      </c>
      <c r="I490" s="45" t="s">
        <v>15</v>
      </c>
      <c r="J490" s="94">
        <v>125</v>
      </c>
      <c r="K490" s="94">
        <v>125</v>
      </c>
      <c r="L490" s="94">
        <v>125</v>
      </c>
      <c r="M490" s="194">
        <v>125</v>
      </c>
      <c r="N490" s="194">
        <v>125</v>
      </c>
      <c r="O490" s="194">
        <v>125</v>
      </c>
      <c r="P490" s="94">
        <f>J490+K490+L490+M490+N490+O490</f>
        <v>750</v>
      </c>
      <c r="Q490" s="45">
        <v>2021</v>
      </c>
      <c r="R490" s="24"/>
      <c r="S490" s="24"/>
      <c r="T490" s="24"/>
      <c r="U490" s="23"/>
    </row>
    <row r="491" spans="1:18" ht="51">
      <c r="A491" s="44" t="s">
        <v>14</v>
      </c>
      <c r="B491" s="45">
        <v>1</v>
      </c>
      <c r="C491" s="45">
        <v>5</v>
      </c>
      <c r="D491" s="45">
        <v>4</v>
      </c>
      <c r="E491" s="45">
        <v>0</v>
      </c>
      <c r="F491" s="45">
        <v>2</v>
      </c>
      <c r="G491" s="45">
        <v>3</v>
      </c>
      <c r="H491" s="46" t="s">
        <v>335</v>
      </c>
      <c r="I491" s="47" t="s">
        <v>54</v>
      </c>
      <c r="J491" s="88">
        <v>2</v>
      </c>
      <c r="K491" s="88">
        <v>2</v>
      </c>
      <c r="L491" s="88">
        <v>4</v>
      </c>
      <c r="M491" s="93">
        <v>2</v>
      </c>
      <c r="N491" s="93">
        <v>2</v>
      </c>
      <c r="O491" s="93">
        <v>2</v>
      </c>
      <c r="P491" s="88">
        <f>SUM(J491:O491)</f>
        <v>14</v>
      </c>
      <c r="Q491" s="47">
        <v>2021</v>
      </c>
      <c r="R491" s="24"/>
    </row>
    <row r="492" spans="1:18" ht="63.75">
      <c r="A492" s="44" t="s">
        <v>14</v>
      </c>
      <c r="B492" s="45">
        <v>1</v>
      </c>
      <c r="C492" s="45">
        <v>5</v>
      </c>
      <c r="D492" s="45">
        <v>4</v>
      </c>
      <c r="E492" s="45">
        <v>0</v>
      </c>
      <c r="F492" s="45">
        <v>2</v>
      </c>
      <c r="G492" s="47"/>
      <c r="H492" s="46" t="s">
        <v>336</v>
      </c>
      <c r="I492" s="47" t="s">
        <v>54</v>
      </c>
      <c r="J492" s="88">
        <v>3</v>
      </c>
      <c r="K492" s="88">
        <v>3</v>
      </c>
      <c r="L492" s="88">
        <v>11</v>
      </c>
      <c r="M492" s="93">
        <v>3</v>
      </c>
      <c r="N492" s="93">
        <v>3</v>
      </c>
      <c r="O492" s="93">
        <v>3</v>
      </c>
      <c r="P492" s="88">
        <f>SUM(J492:O492)</f>
        <v>26</v>
      </c>
      <c r="Q492" s="47">
        <v>2021</v>
      </c>
      <c r="R492" s="24"/>
    </row>
    <row r="493" spans="1:21" s="3" customFormat="1" ht="30" customHeight="1">
      <c r="A493" s="62" t="s">
        <v>14</v>
      </c>
      <c r="B493" s="63">
        <v>1</v>
      </c>
      <c r="C493" s="63">
        <v>9</v>
      </c>
      <c r="D493" s="63">
        <v>0</v>
      </c>
      <c r="E493" s="63">
        <v>0</v>
      </c>
      <c r="F493" s="63">
        <v>0</v>
      </c>
      <c r="G493" s="63"/>
      <c r="H493" s="64" t="s">
        <v>337</v>
      </c>
      <c r="I493" s="63" t="s">
        <v>15</v>
      </c>
      <c r="J493" s="65">
        <f>J494+J495</f>
        <v>56709</v>
      </c>
      <c r="K493" s="65">
        <f>K494+K495</f>
        <v>54057.3</v>
      </c>
      <c r="L493" s="65">
        <f>L494+L495</f>
        <v>57263.9</v>
      </c>
      <c r="M493" s="151">
        <v>65506.9</v>
      </c>
      <c r="N493" s="151">
        <v>56641.9</v>
      </c>
      <c r="O493" s="151">
        <v>56580</v>
      </c>
      <c r="P493" s="65">
        <f aca="true" t="shared" si="16" ref="P493:P499">J493+K493+L493+M493+N493+O493</f>
        <v>346759</v>
      </c>
      <c r="Q493" s="63">
        <v>2021</v>
      </c>
      <c r="R493" s="24"/>
      <c r="S493" s="24"/>
      <c r="T493" s="24"/>
      <c r="U493" s="23"/>
    </row>
    <row r="494" spans="1:21" s="3" customFormat="1" ht="12.75">
      <c r="A494" s="44" t="s">
        <v>14</v>
      </c>
      <c r="B494" s="45">
        <v>1</v>
      </c>
      <c r="C494" s="45">
        <v>9</v>
      </c>
      <c r="D494" s="45">
        <v>0</v>
      </c>
      <c r="E494" s="45">
        <v>0</v>
      </c>
      <c r="F494" s="45">
        <v>0</v>
      </c>
      <c r="G494" s="45"/>
      <c r="H494" s="66" t="s">
        <v>16</v>
      </c>
      <c r="I494" s="45" t="s">
        <v>15</v>
      </c>
      <c r="J494" s="94">
        <f aca="true" t="shared" si="17" ref="J494:L495">J498</f>
        <v>56709</v>
      </c>
      <c r="K494" s="94">
        <f t="shared" si="17"/>
        <v>54057.3</v>
      </c>
      <c r="L494" s="94">
        <f t="shared" si="17"/>
        <v>57003</v>
      </c>
      <c r="M494" s="176">
        <v>65506.9</v>
      </c>
      <c r="N494" s="176">
        <v>56641.9</v>
      </c>
      <c r="O494" s="176">
        <v>56580</v>
      </c>
      <c r="P494" s="94">
        <f t="shared" si="16"/>
        <v>346498.1</v>
      </c>
      <c r="Q494" s="45">
        <v>2021</v>
      </c>
      <c r="R494" s="24"/>
      <c r="S494" s="24"/>
      <c r="T494" s="24"/>
      <c r="U494" s="23"/>
    </row>
    <row r="495" spans="1:21" s="3" customFormat="1" ht="12.75">
      <c r="A495" s="44" t="s">
        <v>14</v>
      </c>
      <c r="B495" s="45">
        <v>1</v>
      </c>
      <c r="C495" s="45">
        <v>9</v>
      </c>
      <c r="D495" s="45">
        <v>0</v>
      </c>
      <c r="E495" s="45">
        <v>0</v>
      </c>
      <c r="F495" s="45">
        <v>0</v>
      </c>
      <c r="G495" s="45"/>
      <c r="H495" s="66" t="s">
        <v>343</v>
      </c>
      <c r="I495" s="45" t="s">
        <v>15</v>
      </c>
      <c r="J495" s="94">
        <f t="shared" si="17"/>
        <v>0</v>
      </c>
      <c r="K495" s="94">
        <f t="shared" si="17"/>
        <v>0</v>
      </c>
      <c r="L495" s="94">
        <f t="shared" si="17"/>
        <v>260.9</v>
      </c>
      <c r="M495" s="176">
        <v>0</v>
      </c>
      <c r="N495" s="176">
        <v>0</v>
      </c>
      <c r="O495" s="176">
        <v>0</v>
      </c>
      <c r="P495" s="94">
        <f t="shared" si="16"/>
        <v>260.9</v>
      </c>
      <c r="Q495" s="45">
        <v>2018</v>
      </c>
      <c r="R495" s="24"/>
      <c r="S495" s="24"/>
      <c r="T495" s="24"/>
      <c r="U495" s="23"/>
    </row>
    <row r="496" spans="1:21" s="3" customFormat="1" ht="63.75">
      <c r="A496" s="44" t="s">
        <v>14</v>
      </c>
      <c r="B496" s="45">
        <v>1</v>
      </c>
      <c r="C496" s="45">
        <v>9</v>
      </c>
      <c r="D496" s="45">
        <v>1</v>
      </c>
      <c r="E496" s="45">
        <v>0</v>
      </c>
      <c r="F496" s="45">
        <v>0</v>
      </c>
      <c r="G496" s="45">
        <v>3</v>
      </c>
      <c r="H496" s="66" t="s">
        <v>284</v>
      </c>
      <c r="I496" s="45" t="s">
        <v>15</v>
      </c>
      <c r="J496" s="94">
        <f>J497</f>
        <v>56709</v>
      </c>
      <c r="K496" s="94">
        <f>K497</f>
        <v>54057.3</v>
      </c>
      <c r="L496" s="94">
        <f>L497</f>
        <v>57263.9</v>
      </c>
      <c r="M496" s="176">
        <v>65506.9</v>
      </c>
      <c r="N496" s="176">
        <v>56641.9</v>
      </c>
      <c r="O496" s="176">
        <v>56580</v>
      </c>
      <c r="P496" s="94">
        <f t="shared" si="16"/>
        <v>346759</v>
      </c>
      <c r="Q496" s="45">
        <v>2021</v>
      </c>
      <c r="R496" s="24"/>
      <c r="S496" s="24"/>
      <c r="T496" s="24"/>
      <c r="U496" s="23"/>
    </row>
    <row r="497" spans="1:21" s="3" customFormat="1" ht="49.5" customHeight="1">
      <c r="A497" s="73" t="s">
        <v>14</v>
      </c>
      <c r="B497" s="74">
        <v>1</v>
      </c>
      <c r="C497" s="74">
        <v>9</v>
      </c>
      <c r="D497" s="74">
        <v>1</v>
      </c>
      <c r="E497" s="74">
        <v>0</v>
      </c>
      <c r="F497" s="74">
        <v>1</v>
      </c>
      <c r="G497" s="74"/>
      <c r="H497" s="78" t="s">
        <v>190</v>
      </c>
      <c r="I497" s="74" t="s">
        <v>15</v>
      </c>
      <c r="J497" s="79">
        <f>J498+J499</f>
        <v>56709</v>
      </c>
      <c r="K497" s="79">
        <f>K498+K499</f>
        <v>54057.3</v>
      </c>
      <c r="L497" s="79">
        <f>L498+L499</f>
        <v>57263.9</v>
      </c>
      <c r="M497" s="153">
        <v>65506.9</v>
      </c>
      <c r="N497" s="153">
        <v>56641.9</v>
      </c>
      <c r="O497" s="153">
        <v>56580</v>
      </c>
      <c r="P497" s="79">
        <f t="shared" si="16"/>
        <v>346759</v>
      </c>
      <c r="Q497" s="74">
        <v>2021</v>
      </c>
      <c r="R497" s="24"/>
      <c r="S497" s="24"/>
      <c r="T497" s="24"/>
      <c r="U497" s="23"/>
    </row>
    <row r="498" spans="1:21" s="3" customFormat="1" ht="12.75">
      <c r="A498" s="44" t="s">
        <v>14</v>
      </c>
      <c r="B498" s="45">
        <v>1</v>
      </c>
      <c r="C498" s="45">
        <v>9</v>
      </c>
      <c r="D498" s="45">
        <v>1</v>
      </c>
      <c r="E498" s="45">
        <v>0</v>
      </c>
      <c r="F498" s="45">
        <v>1</v>
      </c>
      <c r="G498" s="45"/>
      <c r="H498" s="66" t="s">
        <v>16</v>
      </c>
      <c r="I498" s="45" t="s">
        <v>15</v>
      </c>
      <c r="J498" s="117">
        <v>56709</v>
      </c>
      <c r="K498" s="117">
        <v>54057.3</v>
      </c>
      <c r="L498" s="117">
        <v>57003</v>
      </c>
      <c r="M498" s="195">
        <v>65506.9</v>
      </c>
      <c r="N498" s="195">
        <v>56641.9</v>
      </c>
      <c r="O498" s="195">
        <v>56580</v>
      </c>
      <c r="P498" s="94">
        <f t="shared" si="16"/>
        <v>346498.1</v>
      </c>
      <c r="Q498" s="45">
        <v>2021</v>
      </c>
      <c r="R498" s="24"/>
      <c r="S498" s="24"/>
      <c r="T498" s="24"/>
      <c r="U498" s="23"/>
    </row>
    <row r="499" spans="1:21" s="3" customFormat="1" ht="12.75">
      <c r="A499" s="44" t="s">
        <v>14</v>
      </c>
      <c r="B499" s="45">
        <v>1</v>
      </c>
      <c r="C499" s="45">
        <v>9</v>
      </c>
      <c r="D499" s="45">
        <v>1</v>
      </c>
      <c r="E499" s="45">
        <v>0</v>
      </c>
      <c r="F499" s="45">
        <v>1</v>
      </c>
      <c r="G499" s="45"/>
      <c r="H499" s="66" t="s">
        <v>343</v>
      </c>
      <c r="I499" s="45" t="s">
        <v>15</v>
      </c>
      <c r="J499" s="117">
        <v>0</v>
      </c>
      <c r="K499" s="117">
        <v>0</v>
      </c>
      <c r="L499" s="117">
        <v>260.9</v>
      </c>
      <c r="M499" s="195">
        <v>0</v>
      </c>
      <c r="N499" s="195">
        <v>0</v>
      </c>
      <c r="O499" s="195">
        <v>0</v>
      </c>
      <c r="P499" s="94">
        <f t="shared" si="16"/>
        <v>260.9</v>
      </c>
      <c r="Q499" s="45">
        <v>2018</v>
      </c>
      <c r="R499" s="24"/>
      <c r="S499" s="24"/>
      <c r="T499" s="24"/>
      <c r="U499" s="23"/>
    </row>
    <row r="500" spans="1:21" s="3" customFormat="1" ht="12.75">
      <c r="A500" s="44" t="s">
        <v>14</v>
      </c>
      <c r="B500" s="45">
        <v>1</v>
      </c>
      <c r="C500" s="45">
        <v>9</v>
      </c>
      <c r="D500" s="45">
        <v>2</v>
      </c>
      <c r="E500" s="45">
        <v>0</v>
      </c>
      <c r="F500" s="45">
        <v>0</v>
      </c>
      <c r="G500" s="45"/>
      <c r="H500" s="66" t="s">
        <v>345</v>
      </c>
      <c r="I500" s="45"/>
      <c r="J500" s="94"/>
      <c r="K500" s="94"/>
      <c r="L500" s="94"/>
      <c r="M500" s="176"/>
      <c r="N500" s="176"/>
      <c r="O500" s="176"/>
      <c r="P500" s="94"/>
      <c r="Q500" s="45"/>
      <c r="R500" s="24"/>
      <c r="S500" s="24"/>
      <c r="T500" s="24"/>
      <c r="U500" s="23"/>
    </row>
    <row r="501" spans="1:18" ht="63.75" customHeight="1">
      <c r="A501" s="73" t="s">
        <v>14</v>
      </c>
      <c r="B501" s="74">
        <v>1</v>
      </c>
      <c r="C501" s="74">
        <v>9</v>
      </c>
      <c r="D501" s="74">
        <v>2</v>
      </c>
      <c r="E501" s="74">
        <v>0</v>
      </c>
      <c r="F501" s="74">
        <v>1</v>
      </c>
      <c r="G501" s="75"/>
      <c r="H501" s="76" t="s">
        <v>270</v>
      </c>
      <c r="I501" s="75" t="s">
        <v>39</v>
      </c>
      <c r="J501" s="77" t="s">
        <v>40</v>
      </c>
      <c r="K501" s="77" t="s">
        <v>40</v>
      </c>
      <c r="L501" s="77" t="s">
        <v>40</v>
      </c>
      <c r="M501" s="152" t="s">
        <v>40</v>
      </c>
      <c r="N501" s="152" t="s">
        <v>40</v>
      </c>
      <c r="O501" s="152" t="s">
        <v>40</v>
      </c>
      <c r="P501" s="77" t="s">
        <v>40</v>
      </c>
      <c r="Q501" s="75">
        <v>2021</v>
      </c>
      <c r="R501" s="24"/>
    </row>
    <row r="502" spans="1:18" ht="51">
      <c r="A502" s="44" t="s">
        <v>14</v>
      </c>
      <c r="B502" s="45">
        <v>1</v>
      </c>
      <c r="C502" s="45">
        <v>9</v>
      </c>
      <c r="D502" s="45">
        <v>2</v>
      </c>
      <c r="E502" s="45">
        <v>0</v>
      </c>
      <c r="F502" s="45">
        <v>1</v>
      </c>
      <c r="G502" s="47"/>
      <c r="H502" s="46" t="s">
        <v>338</v>
      </c>
      <c r="I502" s="47" t="s">
        <v>54</v>
      </c>
      <c r="J502" s="88">
        <v>10</v>
      </c>
      <c r="K502" s="88">
        <v>10</v>
      </c>
      <c r="L502" s="88">
        <v>10</v>
      </c>
      <c r="M502" s="93">
        <v>10</v>
      </c>
      <c r="N502" s="93">
        <v>10</v>
      </c>
      <c r="O502" s="93">
        <v>10</v>
      </c>
      <c r="P502" s="88">
        <f>SUM(J502:O502)</f>
        <v>60</v>
      </c>
      <c r="Q502" s="47">
        <v>2021</v>
      </c>
      <c r="R502" s="24"/>
    </row>
    <row r="503" spans="1:18" ht="63.75" customHeight="1">
      <c r="A503" s="73" t="s">
        <v>14</v>
      </c>
      <c r="B503" s="74">
        <v>1</v>
      </c>
      <c r="C503" s="74">
        <v>9</v>
      </c>
      <c r="D503" s="74">
        <v>2</v>
      </c>
      <c r="E503" s="74">
        <v>0</v>
      </c>
      <c r="F503" s="74">
        <v>2</v>
      </c>
      <c r="G503" s="75"/>
      <c r="H503" s="76" t="s">
        <v>191</v>
      </c>
      <c r="I503" s="75" t="s">
        <v>39</v>
      </c>
      <c r="J503" s="77" t="s">
        <v>40</v>
      </c>
      <c r="K503" s="77" t="s">
        <v>40</v>
      </c>
      <c r="L503" s="77" t="s">
        <v>40</v>
      </c>
      <c r="M503" s="152" t="s">
        <v>40</v>
      </c>
      <c r="N503" s="152" t="s">
        <v>40</v>
      </c>
      <c r="O503" s="152" t="s">
        <v>40</v>
      </c>
      <c r="P503" s="77" t="s">
        <v>40</v>
      </c>
      <c r="Q503" s="75">
        <v>2021</v>
      </c>
      <c r="R503" s="24"/>
    </row>
    <row r="504" spans="1:18" ht="50.25" customHeight="1">
      <c r="A504" s="44" t="s">
        <v>14</v>
      </c>
      <c r="B504" s="45">
        <v>1</v>
      </c>
      <c r="C504" s="45">
        <v>9</v>
      </c>
      <c r="D504" s="45">
        <v>2</v>
      </c>
      <c r="E504" s="45">
        <v>0</v>
      </c>
      <c r="F504" s="45">
        <v>2</v>
      </c>
      <c r="G504" s="47"/>
      <c r="H504" s="46" t="s">
        <v>339</v>
      </c>
      <c r="I504" s="47" t="s">
        <v>43</v>
      </c>
      <c r="J504" s="88">
        <v>4</v>
      </c>
      <c r="K504" s="88">
        <v>3</v>
      </c>
      <c r="L504" s="88">
        <v>9</v>
      </c>
      <c r="M504" s="93">
        <v>4</v>
      </c>
      <c r="N504" s="93">
        <v>3</v>
      </c>
      <c r="O504" s="93">
        <v>3</v>
      </c>
      <c r="P504" s="88">
        <f>SUM(J504:O504)</f>
        <v>26</v>
      </c>
      <c r="Q504" s="47">
        <v>2021</v>
      </c>
      <c r="R504" s="24"/>
    </row>
    <row r="505" spans="1:18" ht="99.75" customHeight="1">
      <c r="A505" s="73" t="s">
        <v>14</v>
      </c>
      <c r="B505" s="74">
        <v>1</v>
      </c>
      <c r="C505" s="74">
        <v>9</v>
      </c>
      <c r="D505" s="74">
        <v>2</v>
      </c>
      <c r="E505" s="74">
        <v>0</v>
      </c>
      <c r="F505" s="74">
        <v>3</v>
      </c>
      <c r="G505" s="75"/>
      <c r="H505" s="76" t="s">
        <v>192</v>
      </c>
      <c r="I505" s="75" t="s">
        <v>39</v>
      </c>
      <c r="J505" s="77" t="s">
        <v>40</v>
      </c>
      <c r="K505" s="77" t="s">
        <v>40</v>
      </c>
      <c r="L505" s="77" t="s">
        <v>40</v>
      </c>
      <c r="M505" s="152" t="s">
        <v>40</v>
      </c>
      <c r="N505" s="152" t="s">
        <v>40</v>
      </c>
      <c r="O505" s="152" t="s">
        <v>40</v>
      </c>
      <c r="P505" s="77" t="s">
        <v>40</v>
      </c>
      <c r="Q505" s="75">
        <v>2021</v>
      </c>
      <c r="R505" s="24"/>
    </row>
    <row r="506" spans="1:18" ht="25.5">
      <c r="A506" s="44" t="s">
        <v>14</v>
      </c>
      <c r="B506" s="45">
        <v>1</v>
      </c>
      <c r="C506" s="45">
        <v>9</v>
      </c>
      <c r="D506" s="45">
        <v>2</v>
      </c>
      <c r="E506" s="45">
        <v>0</v>
      </c>
      <c r="F506" s="45">
        <v>3</v>
      </c>
      <c r="G506" s="47"/>
      <c r="H506" s="46" t="s">
        <v>340</v>
      </c>
      <c r="I506" s="47" t="s">
        <v>54</v>
      </c>
      <c r="J506" s="88">
        <v>25</v>
      </c>
      <c r="K506" s="88">
        <v>25</v>
      </c>
      <c r="L506" s="170">
        <v>45</v>
      </c>
      <c r="M506" s="170">
        <v>45</v>
      </c>
      <c r="N506" s="170">
        <v>25</v>
      </c>
      <c r="O506" s="93">
        <v>25</v>
      </c>
      <c r="P506" s="88">
        <f>SUM(J506:O506)</f>
        <v>190</v>
      </c>
      <c r="Q506" s="47">
        <v>2021</v>
      </c>
      <c r="R506" s="24"/>
    </row>
    <row r="507" spans="1:17" ht="12.75">
      <c r="A507" s="5"/>
      <c r="B507" s="5"/>
      <c r="C507" s="5"/>
      <c r="D507" s="5"/>
      <c r="E507" s="5"/>
      <c r="F507" s="5"/>
      <c r="G507" s="5"/>
      <c r="H507" s="6"/>
      <c r="I507" s="7"/>
      <c r="J507" s="8"/>
      <c r="K507" s="8"/>
      <c r="M507" s="196"/>
      <c r="N507" s="196"/>
      <c r="O507" s="196"/>
      <c r="P507" s="8"/>
      <c r="Q507" s="31"/>
    </row>
    <row r="508" spans="1:17" ht="22.5" customHeight="1" hidden="1">
      <c r="A508" s="5"/>
      <c r="B508" s="5"/>
      <c r="C508" s="5"/>
      <c r="D508" s="5"/>
      <c r="E508" s="5"/>
      <c r="F508" s="5"/>
      <c r="G508" s="5"/>
      <c r="H508" s="9"/>
      <c r="I508" s="7"/>
      <c r="J508" s="8"/>
      <c r="K508" s="8"/>
      <c r="L508" s="2" t="s">
        <v>40</v>
      </c>
      <c r="M508" s="196"/>
      <c r="N508" s="196"/>
      <c r="O508" s="196"/>
      <c r="Q508" s="32"/>
    </row>
    <row r="509" spans="1:17" ht="15.75" customHeight="1" hidden="1">
      <c r="A509" s="128" t="s">
        <v>326</v>
      </c>
      <c r="B509" s="128"/>
      <c r="C509" s="128"/>
      <c r="D509" s="128"/>
      <c r="E509" s="128"/>
      <c r="F509" s="128"/>
      <c r="G509" s="128"/>
      <c r="H509" s="9"/>
      <c r="I509" s="10"/>
      <c r="J509" s="7"/>
      <c r="K509" s="7"/>
      <c r="L509" s="4">
        <v>45</v>
      </c>
      <c r="M509" s="196"/>
      <c r="N509" s="196"/>
      <c r="O509" s="196"/>
      <c r="Q509" s="32"/>
    </row>
    <row r="510" spans="1:17" ht="15.75" customHeight="1" hidden="1">
      <c r="A510" s="128">
        <v>561511</v>
      </c>
      <c r="B510" s="128"/>
      <c r="C510" s="128"/>
      <c r="D510" s="128"/>
      <c r="E510" s="128"/>
      <c r="F510" s="128"/>
      <c r="G510" s="128"/>
      <c r="H510" s="11"/>
      <c r="I510" s="10"/>
      <c r="J510" s="7"/>
      <c r="K510" s="7"/>
      <c r="L510" s="8"/>
      <c r="M510" s="197"/>
      <c r="N510" s="197"/>
      <c r="O510" s="197"/>
      <c r="Q510" s="32"/>
    </row>
    <row r="511" spans="1:17" ht="12.75">
      <c r="A511" s="12"/>
      <c r="B511" s="12"/>
      <c r="C511" s="12"/>
      <c r="D511" s="12"/>
      <c r="E511" s="12"/>
      <c r="F511" s="12"/>
      <c r="G511" s="13"/>
      <c r="H511" s="11"/>
      <c r="I511" s="10"/>
      <c r="J511" s="7"/>
      <c r="K511" s="7"/>
      <c r="L511" s="8"/>
      <c r="M511" s="197"/>
      <c r="N511" s="197"/>
      <c r="O511" s="197"/>
      <c r="Q511" s="32"/>
    </row>
    <row r="512" spans="1:17" ht="12.75">
      <c r="A512" s="12"/>
      <c r="B512" s="12"/>
      <c r="C512" s="12"/>
      <c r="D512" s="12"/>
      <c r="E512" s="12"/>
      <c r="F512" s="12"/>
      <c r="G512" s="13"/>
      <c r="H512" s="11"/>
      <c r="I512" s="10"/>
      <c r="J512" s="7"/>
      <c r="K512" s="7"/>
      <c r="M512" s="197"/>
      <c r="N512" s="197"/>
      <c r="O512" s="197"/>
      <c r="Q512" s="32"/>
    </row>
    <row r="513" ht="12.75">
      <c r="Q513" s="32"/>
    </row>
    <row r="514" spans="12:17" ht="12.75">
      <c r="L514" s="7"/>
      <c r="Q514" s="32"/>
    </row>
    <row r="515" spans="12:17" ht="12.75">
      <c r="L515" s="7"/>
      <c r="Q515" s="32"/>
    </row>
    <row r="516" ht="12.75">
      <c r="Q516" s="32"/>
    </row>
    <row r="517" ht="12.75">
      <c r="Q517" s="32"/>
    </row>
    <row r="518" ht="12.75">
      <c r="Q518" s="32"/>
    </row>
    <row r="519" ht="12.75">
      <c r="Q519" s="32"/>
    </row>
    <row r="520" ht="12.75">
      <c r="Q520" s="32"/>
    </row>
    <row r="521" ht="12.75">
      <c r="Q521" s="32"/>
    </row>
    <row r="522" ht="12.75">
      <c r="Q522" s="32"/>
    </row>
    <row r="523" ht="12.75">
      <c r="Q523" s="32"/>
    </row>
    <row r="524" ht="12.75">
      <c r="Q524" s="32"/>
    </row>
    <row r="525" ht="12.75">
      <c r="Q525" s="32"/>
    </row>
    <row r="526" ht="12.75">
      <c r="Q526" s="32"/>
    </row>
    <row r="527" ht="12.75">
      <c r="Q527" s="32"/>
    </row>
    <row r="528" ht="12.75">
      <c r="Q528" s="32"/>
    </row>
    <row r="529" ht="12.75">
      <c r="Q529" s="32"/>
    </row>
    <row r="530" ht="12.75">
      <c r="Q530" s="32"/>
    </row>
    <row r="531" ht="12.75">
      <c r="Q531" s="32"/>
    </row>
    <row r="532" ht="12.75">
      <c r="Q532" s="32"/>
    </row>
    <row r="533" ht="12.75">
      <c r="Q533" s="32"/>
    </row>
    <row r="534" ht="12.75">
      <c r="Q534" s="32"/>
    </row>
    <row r="535" ht="12.75">
      <c r="Q535" s="32"/>
    </row>
    <row r="536" ht="12.75">
      <c r="Q536" s="32"/>
    </row>
    <row r="537" ht="12.75">
      <c r="Q537" s="32"/>
    </row>
    <row r="538" ht="12.75">
      <c r="Q538" s="32"/>
    </row>
    <row r="539" ht="12.75">
      <c r="Q539" s="32"/>
    </row>
    <row r="540" ht="12.75">
      <c r="Q540" s="32"/>
    </row>
    <row r="541" ht="12.75">
      <c r="Q541" s="32"/>
    </row>
    <row r="542" ht="12.75">
      <c r="Q542" s="32"/>
    </row>
    <row r="543" ht="12.75">
      <c r="Q543" s="32"/>
    </row>
    <row r="544" ht="12.75">
      <c r="Q544" s="32"/>
    </row>
    <row r="545" ht="12.75">
      <c r="Q545" s="32"/>
    </row>
    <row r="546" ht="12.75">
      <c r="Q546" s="32"/>
    </row>
    <row r="547" ht="12.75">
      <c r="Q547" s="32"/>
    </row>
    <row r="548" ht="12.75">
      <c r="Q548" s="32"/>
    </row>
    <row r="549" ht="12.75">
      <c r="Q549" s="32"/>
    </row>
    <row r="550" ht="12.75">
      <c r="Q550" s="32"/>
    </row>
    <row r="551" ht="12.75">
      <c r="Q551" s="32"/>
    </row>
    <row r="552" ht="12.75">
      <c r="Q552" s="32"/>
    </row>
    <row r="553" ht="12.75">
      <c r="Q553" s="32"/>
    </row>
    <row r="554" ht="12.75">
      <c r="Q554" s="32"/>
    </row>
    <row r="555" ht="12.75">
      <c r="Q555" s="32"/>
    </row>
    <row r="556" ht="12.75">
      <c r="Q556" s="32"/>
    </row>
    <row r="557" ht="12.75">
      <c r="Q557" s="32"/>
    </row>
    <row r="558" ht="12.75">
      <c r="Q558" s="32"/>
    </row>
    <row r="559" ht="12.75">
      <c r="Q559" s="32"/>
    </row>
    <row r="560" ht="12.75">
      <c r="Q560" s="32"/>
    </row>
    <row r="561" ht="12.75">
      <c r="Q561" s="32"/>
    </row>
    <row r="562" ht="12.75">
      <c r="Q562" s="32"/>
    </row>
    <row r="563" ht="12.75">
      <c r="Q563" s="32"/>
    </row>
    <row r="564" ht="12.75">
      <c r="Q564" s="32"/>
    </row>
    <row r="565" ht="12.75">
      <c r="Q565" s="32"/>
    </row>
    <row r="566" ht="12.75">
      <c r="Q566" s="32"/>
    </row>
    <row r="567" ht="12.75">
      <c r="Q567" s="32"/>
    </row>
    <row r="568" ht="12.75">
      <c r="Q568" s="32"/>
    </row>
    <row r="569" ht="12.75">
      <c r="Q569" s="32"/>
    </row>
    <row r="570" ht="12.75">
      <c r="Q570" s="32"/>
    </row>
    <row r="571" ht="12.75">
      <c r="Q571" s="32"/>
    </row>
    <row r="572" ht="12.75">
      <c r="Q572" s="32"/>
    </row>
    <row r="573" ht="12.75">
      <c r="Q573" s="32"/>
    </row>
    <row r="574" ht="12.75">
      <c r="Q574" s="32"/>
    </row>
    <row r="575" ht="12.75">
      <c r="Q575" s="32"/>
    </row>
    <row r="576" ht="12.75">
      <c r="Q576" s="32"/>
    </row>
    <row r="577" ht="12.75">
      <c r="Q577" s="32"/>
    </row>
    <row r="578" ht="12.75">
      <c r="Q578" s="32"/>
    </row>
    <row r="579" ht="12.75">
      <c r="Q579" s="32"/>
    </row>
    <row r="580" ht="12.75">
      <c r="Q580" s="32"/>
    </row>
    <row r="581" ht="12.75">
      <c r="Q581" s="32"/>
    </row>
    <row r="582" ht="12.75">
      <c r="Q582" s="32"/>
    </row>
    <row r="583" ht="12.75">
      <c r="Q583" s="32"/>
    </row>
    <row r="584" ht="12.75">
      <c r="Q584" s="32"/>
    </row>
    <row r="585" ht="12.75">
      <c r="Q585" s="32"/>
    </row>
    <row r="586" ht="12.75">
      <c r="Q586" s="32"/>
    </row>
    <row r="587" ht="12.75">
      <c r="Q587" s="32"/>
    </row>
    <row r="588" ht="12.75">
      <c r="Q588" s="32"/>
    </row>
    <row r="589" ht="12.75">
      <c r="Q589" s="32"/>
    </row>
    <row r="590" ht="12.75">
      <c r="Q590" s="32"/>
    </row>
    <row r="591" ht="12.75">
      <c r="Q591" s="32"/>
    </row>
    <row r="592" ht="12.75">
      <c r="Q592" s="32"/>
    </row>
    <row r="593" ht="12.75">
      <c r="Q593" s="32"/>
    </row>
    <row r="594" ht="12.75">
      <c r="Q594" s="32"/>
    </row>
    <row r="595" ht="12.75">
      <c r="Q595" s="32"/>
    </row>
    <row r="596" ht="12.75">
      <c r="Q596" s="32"/>
    </row>
    <row r="597" ht="12.75">
      <c r="Q597" s="32"/>
    </row>
    <row r="598" ht="12.75">
      <c r="Q598" s="32"/>
    </row>
    <row r="599" ht="12.75">
      <c r="Q599" s="32"/>
    </row>
    <row r="600" ht="12.75">
      <c r="Q600" s="32"/>
    </row>
    <row r="601" ht="12.75">
      <c r="Q601" s="32"/>
    </row>
    <row r="602" ht="12.75">
      <c r="Q602" s="32"/>
    </row>
    <row r="603" ht="12.75">
      <c r="Q603" s="32"/>
    </row>
    <row r="604" ht="12.75">
      <c r="Q604" s="32"/>
    </row>
    <row r="605" ht="12.75">
      <c r="Q605" s="32"/>
    </row>
    <row r="606" ht="12.75">
      <c r="Q606" s="32"/>
    </row>
    <row r="607" ht="12.75">
      <c r="Q607" s="32"/>
    </row>
    <row r="608" ht="12.75">
      <c r="Q608" s="32"/>
    </row>
    <row r="609" ht="12.75">
      <c r="Q609" s="32"/>
    </row>
    <row r="610" ht="12.75">
      <c r="Q610" s="32"/>
    </row>
    <row r="611" ht="12.75">
      <c r="Q611" s="32"/>
    </row>
    <row r="612" ht="12.75">
      <c r="Q612" s="32"/>
    </row>
    <row r="613" ht="12.75">
      <c r="Q613" s="32"/>
    </row>
    <row r="614" ht="12.75">
      <c r="Q614" s="32"/>
    </row>
    <row r="615" ht="12.75">
      <c r="Q615" s="32"/>
    </row>
    <row r="616" ht="12.75">
      <c r="Q616" s="32"/>
    </row>
    <row r="617" ht="12.75">
      <c r="Q617" s="32"/>
    </row>
    <row r="618" ht="12.75">
      <c r="Q618" s="32"/>
    </row>
    <row r="619" ht="12.75">
      <c r="Q619" s="32"/>
    </row>
    <row r="620" ht="12.75">
      <c r="Q620" s="32"/>
    </row>
    <row r="621" ht="12.75">
      <c r="Q621" s="32"/>
    </row>
    <row r="622" ht="12.75">
      <c r="Q622" s="32"/>
    </row>
    <row r="623" ht="12.75">
      <c r="Q623" s="32"/>
    </row>
    <row r="624" ht="12.75">
      <c r="Q624" s="32"/>
    </row>
    <row r="625" ht="12.75">
      <c r="Q625" s="32"/>
    </row>
    <row r="626" ht="12.75">
      <c r="Q626" s="32"/>
    </row>
    <row r="627" ht="12.75">
      <c r="Q627" s="32"/>
    </row>
    <row r="628" ht="12.75">
      <c r="Q628" s="32"/>
    </row>
    <row r="629" ht="12.75">
      <c r="Q629" s="32"/>
    </row>
    <row r="630" ht="12.75">
      <c r="Q630" s="32"/>
    </row>
    <row r="631" ht="12.75">
      <c r="Q631" s="32"/>
    </row>
    <row r="632" ht="12.75">
      <c r="Q632" s="32"/>
    </row>
    <row r="633" ht="12.75">
      <c r="Q633" s="32"/>
    </row>
    <row r="634" ht="12.75">
      <c r="Q634" s="32"/>
    </row>
    <row r="635" ht="12.75">
      <c r="Q635" s="32"/>
    </row>
    <row r="636" ht="12.75">
      <c r="Q636" s="32"/>
    </row>
    <row r="637" ht="12.75">
      <c r="Q637" s="32"/>
    </row>
    <row r="638" ht="12.75">
      <c r="Q638" s="32"/>
    </row>
    <row r="639" ht="12.75">
      <c r="Q639" s="32"/>
    </row>
    <row r="640" ht="12.75">
      <c r="Q640" s="32"/>
    </row>
    <row r="641" ht="12.75">
      <c r="Q641" s="32"/>
    </row>
    <row r="642" ht="12.75">
      <c r="Q642" s="32"/>
    </row>
    <row r="643" ht="12.75">
      <c r="Q643" s="32"/>
    </row>
    <row r="644" ht="12.75">
      <c r="Q644" s="32"/>
    </row>
    <row r="645" ht="12.75">
      <c r="Q645" s="32"/>
    </row>
    <row r="646" ht="12.75">
      <c r="Q646" s="32"/>
    </row>
    <row r="647" ht="12.75">
      <c r="Q647" s="32"/>
    </row>
    <row r="648" ht="12.75">
      <c r="Q648" s="32"/>
    </row>
    <row r="649" ht="12.75">
      <c r="Q649" s="32"/>
    </row>
    <row r="650" ht="12.75">
      <c r="Q650" s="32"/>
    </row>
    <row r="651" ht="12.75">
      <c r="Q651" s="32"/>
    </row>
    <row r="652" ht="12.75">
      <c r="Q652" s="32"/>
    </row>
    <row r="653" ht="12.75">
      <c r="Q653" s="32"/>
    </row>
    <row r="654" ht="12.75">
      <c r="Q654" s="32"/>
    </row>
    <row r="655" ht="12.75">
      <c r="Q655" s="32"/>
    </row>
    <row r="656" ht="12.75">
      <c r="Q656" s="32"/>
    </row>
    <row r="657" ht="12.75">
      <c r="Q657" s="32"/>
    </row>
    <row r="658" ht="12.75">
      <c r="Q658" s="32"/>
    </row>
    <row r="659" ht="12.75">
      <c r="Q659" s="32"/>
    </row>
    <row r="660" ht="12.75">
      <c r="Q660" s="32"/>
    </row>
    <row r="661" ht="12.75">
      <c r="Q661" s="32"/>
    </row>
    <row r="662" ht="12.75">
      <c r="Q662" s="32"/>
    </row>
    <row r="663" ht="12.75">
      <c r="Q663" s="32"/>
    </row>
    <row r="664" ht="12.75">
      <c r="Q664" s="32"/>
    </row>
    <row r="665" ht="12.75">
      <c r="Q665" s="32"/>
    </row>
    <row r="666" ht="12.75">
      <c r="Q666" s="32"/>
    </row>
    <row r="667" ht="12.75">
      <c r="Q667" s="32"/>
    </row>
    <row r="668" ht="12.75">
      <c r="Q668" s="32"/>
    </row>
    <row r="669" ht="12.75">
      <c r="Q669" s="32"/>
    </row>
    <row r="670" ht="12.75">
      <c r="Q670" s="32"/>
    </row>
    <row r="671" ht="12.75">
      <c r="Q671" s="32"/>
    </row>
    <row r="672" ht="12.75">
      <c r="Q672" s="32"/>
    </row>
    <row r="673" ht="12.75">
      <c r="Q673" s="32"/>
    </row>
    <row r="674" ht="12.75">
      <c r="Q674" s="32"/>
    </row>
    <row r="675" ht="12.75">
      <c r="Q675" s="32"/>
    </row>
    <row r="676" ht="12.75">
      <c r="Q676" s="32"/>
    </row>
    <row r="677" ht="12.75">
      <c r="Q677" s="32"/>
    </row>
    <row r="678" ht="12.75">
      <c r="Q678" s="32"/>
    </row>
    <row r="679" ht="12.75">
      <c r="Q679" s="32"/>
    </row>
    <row r="680" ht="12.75">
      <c r="Q680" s="32"/>
    </row>
    <row r="681" ht="12.75">
      <c r="Q681" s="32"/>
    </row>
    <row r="682" ht="12.75">
      <c r="Q682" s="32"/>
    </row>
    <row r="683" ht="12.75">
      <c r="Q683" s="32"/>
    </row>
    <row r="684" ht="12.75">
      <c r="Q684" s="32"/>
    </row>
    <row r="685" ht="12.75">
      <c r="Q685" s="32"/>
    </row>
    <row r="686" ht="12.75">
      <c r="Q686" s="32"/>
    </row>
    <row r="687" ht="12.75">
      <c r="Q687" s="32"/>
    </row>
    <row r="688" ht="12.75">
      <c r="Q688" s="32"/>
    </row>
    <row r="689" ht="12.75">
      <c r="Q689" s="32"/>
    </row>
    <row r="690" ht="12.75">
      <c r="Q690" s="32"/>
    </row>
    <row r="691" ht="12.75">
      <c r="Q691" s="32"/>
    </row>
    <row r="692" ht="12.75">
      <c r="Q692" s="32"/>
    </row>
    <row r="693" ht="12.75">
      <c r="Q693" s="32"/>
    </row>
    <row r="694" ht="12.75">
      <c r="Q694" s="32"/>
    </row>
    <row r="695" ht="12.75">
      <c r="Q695" s="32"/>
    </row>
    <row r="696" ht="12.75">
      <c r="Q696" s="32"/>
    </row>
    <row r="697" ht="12.75">
      <c r="Q697" s="32"/>
    </row>
    <row r="698" ht="12.75">
      <c r="Q698" s="32"/>
    </row>
    <row r="699" ht="12.75">
      <c r="Q699" s="32"/>
    </row>
    <row r="700" ht="12.75">
      <c r="Q700" s="32"/>
    </row>
    <row r="701" ht="12.75">
      <c r="Q701" s="32"/>
    </row>
    <row r="702" ht="12.75">
      <c r="Q702" s="32"/>
    </row>
    <row r="703" ht="12.75">
      <c r="Q703" s="32"/>
    </row>
    <row r="704" ht="12.75">
      <c r="Q704" s="32"/>
    </row>
    <row r="705" ht="12.75">
      <c r="Q705" s="32"/>
    </row>
    <row r="706" ht="12.75">
      <c r="Q706" s="32"/>
    </row>
    <row r="707" ht="12.75">
      <c r="Q707" s="32"/>
    </row>
    <row r="708" ht="12.75">
      <c r="Q708" s="32"/>
    </row>
    <row r="709" ht="12.75">
      <c r="Q709" s="32"/>
    </row>
    <row r="710" ht="12.75">
      <c r="Q710" s="32"/>
    </row>
    <row r="711" ht="12.75">
      <c r="Q711" s="32"/>
    </row>
    <row r="712" ht="12.75">
      <c r="Q712" s="32"/>
    </row>
    <row r="713" ht="12.75">
      <c r="Q713" s="32"/>
    </row>
    <row r="714" ht="12.75">
      <c r="Q714" s="32"/>
    </row>
    <row r="715" ht="12.75">
      <c r="Q715" s="32"/>
    </row>
    <row r="716" ht="12.75">
      <c r="Q716" s="32"/>
    </row>
    <row r="717" ht="12.75">
      <c r="Q717" s="32"/>
    </row>
    <row r="718" ht="12.75">
      <c r="Q718" s="32"/>
    </row>
    <row r="719" ht="12.75">
      <c r="Q719" s="32"/>
    </row>
    <row r="720" ht="12.75">
      <c r="Q720" s="32"/>
    </row>
    <row r="721" ht="12.75">
      <c r="Q721" s="32"/>
    </row>
    <row r="722" ht="12.75">
      <c r="Q722" s="32"/>
    </row>
    <row r="723" ht="12.75">
      <c r="Q723" s="32"/>
    </row>
    <row r="724" ht="12.75">
      <c r="Q724" s="32"/>
    </row>
    <row r="725" ht="12.75">
      <c r="Q725" s="32"/>
    </row>
    <row r="726" ht="12.75">
      <c r="Q726" s="32"/>
    </row>
    <row r="727" ht="12.75">
      <c r="Q727" s="32"/>
    </row>
    <row r="728" ht="12.75">
      <c r="Q728" s="32"/>
    </row>
    <row r="729" ht="12.75">
      <c r="Q729" s="32"/>
    </row>
    <row r="730" ht="12.75">
      <c r="Q730" s="32"/>
    </row>
    <row r="731" ht="12.75">
      <c r="Q731" s="32"/>
    </row>
    <row r="732" ht="12.75">
      <c r="Q732" s="32"/>
    </row>
    <row r="733" ht="12.75">
      <c r="Q733" s="32"/>
    </row>
    <row r="734" ht="12.75">
      <c r="Q734" s="32"/>
    </row>
    <row r="735" ht="12.75">
      <c r="Q735" s="32"/>
    </row>
    <row r="736" ht="12.75">
      <c r="Q736" s="32"/>
    </row>
    <row r="737" ht="12.75">
      <c r="Q737" s="32"/>
    </row>
    <row r="738" ht="12.75">
      <c r="Q738" s="32"/>
    </row>
    <row r="739" ht="12.75">
      <c r="Q739" s="32"/>
    </row>
    <row r="740" ht="12.75">
      <c r="Q740" s="32"/>
    </row>
    <row r="741" ht="12.75">
      <c r="Q741" s="32"/>
    </row>
    <row r="742" ht="12.75">
      <c r="Q742" s="32"/>
    </row>
    <row r="743" ht="12.75">
      <c r="Q743" s="32"/>
    </row>
    <row r="744" ht="12.75">
      <c r="Q744" s="32"/>
    </row>
    <row r="745" ht="12.75">
      <c r="Q745" s="32"/>
    </row>
    <row r="746" ht="12.75">
      <c r="Q746" s="32"/>
    </row>
    <row r="747" ht="12.75">
      <c r="Q747" s="32"/>
    </row>
    <row r="748" ht="12.75">
      <c r="Q748" s="32"/>
    </row>
    <row r="749" ht="12.75">
      <c r="Q749" s="32"/>
    </row>
    <row r="750" ht="12.75">
      <c r="Q750" s="32"/>
    </row>
    <row r="751" ht="12.75">
      <c r="Q751" s="32"/>
    </row>
    <row r="752" ht="12.75">
      <c r="Q752" s="32"/>
    </row>
    <row r="753" ht="12.75">
      <c r="Q753" s="32"/>
    </row>
    <row r="754" ht="12.75">
      <c r="Q754" s="32"/>
    </row>
    <row r="755" ht="12.75">
      <c r="Q755" s="32"/>
    </row>
    <row r="756" ht="12.75">
      <c r="Q756" s="32"/>
    </row>
    <row r="757" ht="12.75">
      <c r="Q757" s="32"/>
    </row>
    <row r="758" ht="12.75">
      <c r="Q758" s="32"/>
    </row>
    <row r="759" ht="12.75">
      <c r="Q759" s="32"/>
    </row>
    <row r="760" ht="12.75">
      <c r="Q760" s="32"/>
    </row>
    <row r="761" ht="12.75">
      <c r="Q761" s="32"/>
    </row>
    <row r="762" ht="12.75">
      <c r="Q762" s="32"/>
    </row>
    <row r="763" ht="12.75">
      <c r="Q763" s="32"/>
    </row>
    <row r="764" ht="12.75">
      <c r="Q764" s="32"/>
    </row>
    <row r="765" ht="12.75">
      <c r="Q765" s="32"/>
    </row>
    <row r="766" ht="12.75">
      <c r="Q766" s="32"/>
    </row>
    <row r="767" ht="12.75">
      <c r="Q767" s="32"/>
    </row>
    <row r="768" ht="12.75">
      <c r="Q768" s="32"/>
    </row>
    <row r="769" ht="12.75">
      <c r="Q769" s="32"/>
    </row>
    <row r="770" ht="12.75">
      <c r="Q770" s="32"/>
    </row>
    <row r="771" ht="12.75">
      <c r="Q771" s="32"/>
    </row>
    <row r="772" ht="12.75">
      <c r="Q772" s="32"/>
    </row>
    <row r="773" ht="12.75">
      <c r="Q773" s="32"/>
    </row>
    <row r="774" ht="12.75">
      <c r="Q774" s="32"/>
    </row>
    <row r="775" ht="12.75">
      <c r="Q775" s="32"/>
    </row>
    <row r="776" ht="12.75">
      <c r="Q776" s="32"/>
    </row>
    <row r="777" ht="12.75">
      <c r="Q777" s="32"/>
    </row>
    <row r="778" ht="12.75">
      <c r="Q778" s="32"/>
    </row>
    <row r="779" ht="12.75">
      <c r="Q779" s="32"/>
    </row>
    <row r="780" ht="12.75">
      <c r="Q780" s="32"/>
    </row>
    <row r="781" ht="12.75">
      <c r="Q781" s="32"/>
    </row>
    <row r="782" ht="12.75">
      <c r="Q782" s="32"/>
    </row>
    <row r="783" ht="12.75">
      <c r="Q783" s="32"/>
    </row>
    <row r="784" ht="12.75">
      <c r="Q784" s="32"/>
    </row>
    <row r="785" ht="12.75">
      <c r="Q785" s="32"/>
    </row>
    <row r="786" ht="12.75">
      <c r="Q786" s="32"/>
    </row>
    <row r="787" ht="12.75">
      <c r="Q787" s="32"/>
    </row>
    <row r="788" ht="12.75">
      <c r="Q788" s="32"/>
    </row>
    <row r="789" ht="12.75">
      <c r="Q789" s="32"/>
    </row>
    <row r="790" ht="12.75">
      <c r="Q790" s="32"/>
    </row>
    <row r="791" ht="12.75">
      <c r="Q791" s="32"/>
    </row>
    <row r="792" ht="12.75">
      <c r="Q792" s="32"/>
    </row>
    <row r="793" ht="12.75">
      <c r="Q793" s="32"/>
    </row>
    <row r="794" ht="12.75">
      <c r="Q794" s="32"/>
    </row>
    <row r="795" ht="12.75">
      <c r="Q795" s="32"/>
    </row>
    <row r="796" ht="12.75">
      <c r="Q796" s="32"/>
    </row>
    <row r="797" ht="12.75">
      <c r="Q797" s="32"/>
    </row>
    <row r="798" ht="12.75">
      <c r="Q798" s="32"/>
    </row>
    <row r="799" ht="12.75">
      <c r="Q799" s="32"/>
    </row>
    <row r="800" ht="12.75">
      <c r="Q800" s="32"/>
    </row>
    <row r="801" ht="12.75">
      <c r="Q801" s="32"/>
    </row>
    <row r="802" ht="12.75">
      <c r="Q802" s="32"/>
    </row>
    <row r="803" ht="12.75">
      <c r="Q803" s="32"/>
    </row>
    <row r="804" ht="12.75">
      <c r="Q804" s="32"/>
    </row>
    <row r="805" ht="12.75">
      <c r="Q805" s="32"/>
    </row>
    <row r="806" ht="12.75">
      <c r="Q806" s="32"/>
    </row>
    <row r="807" ht="12.75">
      <c r="Q807" s="32"/>
    </row>
    <row r="808" ht="12.75">
      <c r="Q808" s="32"/>
    </row>
    <row r="809" ht="12.75">
      <c r="Q809" s="32"/>
    </row>
    <row r="810" ht="12.75">
      <c r="Q810" s="32"/>
    </row>
    <row r="811" ht="12.75">
      <c r="Q811" s="32"/>
    </row>
    <row r="812" ht="12.75">
      <c r="Q812" s="32"/>
    </row>
    <row r="813" ht="12.75">
      <c r="Q813" s="32"/>
    </row>
    <row r="814" ht="12.75">
      <c r="Q814" s="32"/>
    </row>
    <row r="815" ht="12.75">
      <c r="Q815" s="32"/>
    </row>
    <row r="816" ht="12.75">
      <c r="Q816" s="32"/>
    </row>
    <row r="817" ht="12.75">
      <c r="Q817" s="32"/>
    </row>
    <row r="818" ht="12.75">
      <c r="Q818" s="32"/>
    </row>
    <row r="819" ht="12.75">
      <c r="Q819" s="32"/>
    </row>
    <row r="820" ht="12.75">
      <c r="Q820" s="32"/>
    </row>
    <row r="821" ht="12.75">
      <c r="Q821" s="32"/>
    </row>
    <row r="822" ht="12.75">
      <c r="Q822" s="32"/>
    </row>
    <row r="823" ht="12.75">
      <c r="Q823" s="32"/>
    </row>
    <row r="824" ht="12.75">
      <c r="Q824" s="32"/>
    </row>
    <row r="825" ht="12.75">
      <c r="Q825" s="32"/>
    </row>
    <row r="826" ht="12.75">
      <c r="Q826" s="32"/>
    </row>
    <row r="827" ht="12.75">
      <c r="Q827" s="32"/>
    </row>
    <row r="828" ht="12.75">
      <c r="Q828" s="32"/>
    </row>
    <row r="829" ht="12.75">
      <c r="Q829" s="32"/>
    </row>
    <row r="830" ht="12.75">
      <c r="Q830" s="32"/>
    </row>
    <row r="831" ht="12.75">
      <c r="Q831" s="32"/>
    </row>
    <row r="832" ht="12.75">
      <c r="Q832" s="32"/>
    </row>
    <row r="833" ht="12.75">
      <c r="Q833" s="32"/>
    </row>
    <row r="834" ht="12.75">
      <c r="Q834" s="32"/>
    </row>
    <row r="835" ht="12.75">
      <c r="Q835" s="32"/>
    </row>
    <row r="836" ht="12.75">
      <c r="Q836" s="32"/>
    </row>
    <row r="837" ht="12.75">
      <c r="Q837" s="32"/>
    </row>
    <row r="838" ht="12.75">
      <c r="Q838" s="32"/>
    </row>
    <row r="839" ht="12.75">
      <c r="Q839" s="32"/>
    </row>
    <row r="840" ht="12.75">
      <c r="Q840" s="32"/>
    </row>
    <row r="841" ht="12.75">
      <c r="Q841" s="32"/>
    </row>
    <row r="842" ht="12.75">
      <c r="Q842" s="32"/>
    </row>
    <row r="843" ht="12.75">
      <c r="Q843" s="32"/>
    </row>
    <row r="844" ht="12.75">
      <c r="Q844" s="32"/>
    </row>
    <row r="845" ht="12.75">
      <c r="Q845" s="32"/>
    </row>
    <row r="846" ht="12.75">
      <c r="Q846" s="32"/>
    </row>
    <row r="847" ht="12.75">
      <c r="Q847" s="32"/>
    </row>
    <row r="848" ht="12.75">
      <c r="Q848" s="32"/>
    </row>
    <row r="849" ht="12.75">
      <c r="Q849" s="32"/>
    </row>
    <row r="850" ht="12.75">
      <c r="Q850" s="32"/>
    </row>
    <row r="851" ht="12.75">
      <c r="Q851" s="32"/>
    </row>
    <row r="852" ht="12.75">
      <c r="Q852" s="32"/>
    </row>
    <row r="853" ht="12.75">
      <c r="Q853" s="32"/>
    </row>
    <row r="854" ht="12.75">
      <c r="Q854" s="32"/>
    </row>
    <row r="855" ht="12.75">
      <c r="Q855" s="32"/>
    </row>
    <row r="856" ht="12.75">
      <c r="Q856" s="32"/>
    </row>
    <row r="857" ht="12.75">
      <c r="Q857" s="32"/>
    </row>
    <row r="858" ht="12.75">
      <c r="Q858" s="32"/>
    </row>
    <row r="859" ht="12.75">
      <c r="Q859" s="32"/>
    </row>
    <row r="860" ht="12.75">
      <c r="Q860" s="32"/>
    </row>
    <row r="861" ht="12.75">
      <c r="Q861" s="32"/>
    </row>
    <row r="862" ht="12.75">
      <c r="Q862" s="32"/>
    </row>
    <row r="863" ht="12.75">
      <c r="Q863" s="32"/>
    </row>
    <row r="864" ht="12.75">
      <c r="Q864" s="32"/>
    </row>
    <row r="865" ht="12.75">
      <c r="Q865" s="32"/>
    </row>
    <row r="866" ht="12.75">
      <c r="Q866" s="32"/>
    </row>
    <row r="867" ht="12.75">
      <c r="Q867" s="32"/>
    </row>
    <row r="868" ht="12.75">
      <c r="Q868" s="32"/>
    </row>
    <row r="869" ht="12.75">
      <c r="Q869" s="32"/>
    </row>
    <row r="870" ht="12.75">
      <c r="Q870" s="32"/>
    </row>
    <row r="871" ht="12.75">
      <c r="Q871" s="32"/>
    </row>
    <row r="872" ht="12.75">
      <c r="Q872" s="32"/>
    </row>
    <row r="873" ht="12.75">
      <c r="Q873" s="32"/>
    </row>
    <row r="874" ht="12.75">
      <c r="Q874" s="32"/>
    </row>
    <row r="875" ht="12.75">
      <c r="Q875" s="32"/>
    </row>
    <row r="876" ht="12.75">
      <c r="Q876" s="32"/>
    </row>
    <row r="877" ht="12.75">
      <c r="Q877" s="32"/>
    </row>
    <row r="878" ht="12.75">
      <c r="Q878" s="32"/>
    </row>
    <row r="879" ht="12.75">
      <c r="Q879" s="32"/>
    </row>
    <row r="880" ht="12.75">
      <c r="Q880" s="32"/>
    </row>
    <row r="881" ht="12.75">
      <c r="Q881" s="32"/>
    </row>
    <row r="882" ht="12.75">
      <c r="Q882" s="32"/>
    </row>
    <row r="883" ht="12.75">
      <c r="Q883" s="32"/>
    </row>
    <row r="884" ht="12.75">
      <c r="Q884" s="32"/>
    </row>
    <row r="885" ht="12.75">
      <c r="Q885" s="32"/>
    </row>
    <row r="886" ht="12.75">
      <c r="Q886" s="32"/>
    </row>
    <row r="887" ht="12.75">
      <c r="Q887" s="32"/>
    </row>
    <row r="888" ht="12.75">
      <c r="Q888" s="32"/>
    </row>
    <row r="889" ht="12.75">
      <c r="Q889" s="32"/>
    </row>
    <row r="890" ht="12.75">
      <c r="Q890" s="32"/>
    </row>
    <row r="891" ht="12.75">
      <c r="Q891" s="32"/>
    </row>
    <row r="892" ht="12.75">
      <c r="Q892" s="32"/>
    </row>
    <row r="893" ht="12.75">
      <c r="Q893" s="32"/>
    </row>
    <row r="894" ht="12.75">
      <c r="Q894" s="32"/>
    </row>
    <row r="895" ht="12.75">
      <c r="Q895" s="32"/>
    </row>
    <row r="896" ht="12.75">
      <c r="Q896" s="32"/>
    </row>
    <row r="897" ht="12.75">
      <c r="Q897" s="32"/>
    </row>
    <row r="898" ht="12.75">
      <c r="Q898" s="32"/>
    </row>
    <row r="899" ht="12.75">
      <c r="Q899" s="32"/>
    </row>
    <row r="900" ht="12.75">
      <c r="Q900" s="32"/>
    </row>
    <row r="901" ht="12.75">
      <c r="Q901" s="32"/>
    </row>
    <row r="902" ht="12.75">
      <c r="Q902" s="32"/>
    </row>
    <row r="903" ht="12.75">
      <c r="Q903" s="32"/>
    </row>
    <row r="904" ht="12.75">
      <c r="Q904" s="32"/>
    </row>
    <row r="905" ht="12.75">
      <c r="Q905" s="32"/>
    </row>
    <row r="906" ht="12.75">
      <c r="Q906" s="32"/>
    </row>
    <row r="907" ht="12.75">
      <c r="Q907" s="32"/>
    </row>
    <row r="908" ht="12.75">
      <c r="Q908" s="32"/>
    </row>
    <row r="909" ht="12.75">
      <c r="Q909" s="32"/>
    </row>
    <row r="910" ht="12.75">
      <c r="Q910" s="32"/>
    </row>
    <row r="911" ht="12.75">
      <c r="Q911" s="32"/>
    </row>
    <row r="912" ht="12.75">
      <c r="Q912" s="32"/>
    </row>
    <row r="913" ht="12.75">
      <c r="Q913" s="32"/>
    </row>
    <row r="914" ht="12.75">
      <c r="Q914" s="32"/>
    </row>
    <row r="915" ht="12.75">
      <c r="Q915" s="32"/>
    </row>
    <row r="916" ht="12.75">
      <c r="Q916" s="32"/>
    </row>
    <row r="917" ht="12.75">
      <c r="Q917" s="32"/>
    </row>
    <row r="918" ht="12.75">
      <c r="Q918" s="32"/>
    </row>
    <row r="919" ht="12.75">
      <c r="Q919" s="32"/>
    </row>
    <row r="920" ht="12.75">
      <c r="Q920" s="32"/>
    </row>
    <row r="921" ht="12.75">
      <c r="Q921" s="32"/>
    </row>
    <row r="922" ht="12.75">
      <c r="Q922" s="32"/>
    </row>
    <row r="923" ht="12.75">
      <c r="Q923" s="32"/>
    </row>
    <row r="924" ht="12.75">
      <c r="Q924" s="32"/>
    </row>
    <row r="925" ht="12.75">
      <c r="Q925" s="32"/>
    </row>
    <row r="926" ht="12.75">
      <c r="Q926" s="32"/>
    </row>
    <row r="927" ht="12.75">
      <c r="Q927" s="32"/>
    </row>
    <row r="928" ht="12.75">
      <c r="Q928" s="32"/>
    </row>
    <row r="929" ht="12.75">
      <c r="Q929" s="32"/>
    </row>
    <row r="930" ht="12.75">
      <c r="Q930" s="32"/>
    </row>
    <row r="931" ht="12.75">
      <c r="Q931" s="32"/>
    </row>
    <row r="932" ht="12.75">
      <c r="Q932" s="32"/>
    </row>
    <row r="933" ht="12.75">
      <c r="Q933" s="32"/>
    </row>
    <row r="934" ht="12.75">
      <c r="Q934" s="32"/>
    </row>
    <row r="935" ht="12.75">
      <c r="Q935" s="32"/>
    </row>
    <row r="936" ht="12.75">
      <c r="Q936" s="32"/>
    </row>
    <row r="937" ht="12.75">
      <c r="Q937" s="32"/>
    </row>
    <row r="938" ht="12.75">
      <c r="Q938" s="32"/>
    </row>
    <row r="939" ht="12.75">
      <c r="Q939" s="32"/>
    </row>
    <row r="940" ht="12.75">
      <c r="Q940" s="32"/>
    </row>
    <row r="941" ht="12.75">
      <c r="Q941" s="32"/>
    </row>
    <row r="942" ht="12.75">
      <c r="Q942" s="32"/>
    </row>
    <row r="943" ht="12.75">
      <c r="Q943" s="32"/>
    </row>
    <row r="944" ht="12.75">
      <c r="Q944" s="32"/>
    </row>
    <row r="945" ht="12.75">
      <c r="Q945" s="32"/>
    </row>
    <row r="946" ht="12.75">
      <c r="Q946" s="32"/>
    </row>
    <row r="947" ht="12.75">
      <c r="Q947" s="32"/>
    </row>
    <row r="948" ht="12.75">
      <c r="Q948" s="32"/>
    </row>
    <row r="949" ht="12.75">
      <c r="Q949" s="32"/>
    </row>
    <row r="950" ht="12.75">
      <c r="Q950" s="32"/>
    </row>
    <row r="951" ht="12.75">
      <c r="Q951" s="32"/>
    </row>
    <row r="952" ht="12.75">
      <c r="Q952" s="32"/>
    </row>
    <row r="953" ht="12.75">
      <c r="Q953" s="32"/>
    </row>
    <row r="954" ht="12.75">
      <c r="Q954" s="32"/>
    </row>
    <row r="955" ht="12.75">
      <c r="Q955" s="32"/>
    </row>
    <row r="956" ht="12.75">
      <c r="Q956" s="32"/>
    </row>
    <row r="957" ht="12.75">
      <c r="Q957" s="32"/>
    </row>
    <row r="958" ht="12.75">
      <c r="Q958" s="32"/>
    </row>
    <row r="959" ht="12.75">
      <c r="Q959" s="32"/>
    </row>
    <row r="960" ht="12.75">
      <c r="Q960" s="32"/>
    </row>
    <row r="961" ht="12.75">
      <c r="Q961" s="32"/>
    </row>
    <row r="962" ht="12.75">
      <c r="Q962" s="32"/>
    </row>
    <row r="963" ht="12.75">
      <c r="Q963" s="32"/>
    </row>
    <row r="964" ht="12.75">
      <c r="Q964" s="32"/>
    </row>
    <row r="965" ht="12.75">
      <c r="Q965" s="32"/>
    </row>
    <row r="966" ht="12.75">
      <c r="Q966" s="32"/>
    </row>
    <row r="967" ht="12.75">
      <c r="Q967" s="32"/>
    </row>
    <row r="968" ht="12.75">
      <c r="Q968" s="32"/>
    </row>
    <row r="969" ht="12.75">
      <c r="Q969" s="32"/>
    </row>
    <row r="970" ht="12.75">
      <c r="Q970" s="32"/>
    </row>
    <row r="971" ht="12.75">
      <c r="Q971" s="32"/>
    </row>
    <row r="972" ht="12.75">
      <c r="Q972" s="32"/>
    </row>
    <row r="973" ht="12.75">
      <c r="Q973" s="32"/>
    </row>
    <row r="974" ht="12.75">
      <c r="Q974" s="32"/>
    </row>
    <row r="975" ht="12.75">
      <c r="Q975" s="32"/>
    </row>
    <row r="976" ht="12.75">
      <c r="Q976" s="32"/>
    </row>
    <row r="977" ht="12.75">
      <c r="Q977" s="32"/>
    </row>
    <row r="978" ht="12.75">
      <c r="Q978" s="32"/>
    </row>
    <row r="979" ht="12.75">
      <c r="Q979" s="32"/>
    </row>
    <row r="980" ht="12.75">
      <c r="Q980" s="32"/>
    </row>
    <row r="981" ht="12.75">
      <c r="Q981" s="32"/>
    </row>
    <row r="982" ht="12.75">
      <c r="Q982" s="32"/>
    </row>
    <row r="983" ht="12.75">
      <c r="Q983" s="32"/>
    </row>
    <row r="984" ht="12.75">
      <c r="Q984" s="32"/>
    </row>
    <row r="985" ht="12.75">
      <c r="Q985" s="32"/>
    </row>
    <row r="986" ht="12.75">
      <c r="Q986" s="32"/>
    </row>
    <row r="987" ht="12.75">
      <c r="Q987" s="32"/>
    </row>
    <row r="988" ht="12.75">
      <c r="Q988" s="32"/>
    </row>
    <row r="989" ht="12.75">
      <c r="Q989" s="32"/>
    </row>
    <row r="990" ht="12.75">
      <c r="Q990" s="32"/>
    </row>
    <row r="991" ht="12.75">
      <c r="Q991" s="32"/>
    </row>
    <row r="992" ht="12.75">
      <c r="Q992" s="32"/>
    </row>
    <row r="993" ht="12.75">
      <c r="Q993" s="32"/>
    </row>
    <row r="994" ht="12.75">
      <c r="Q994" s="32"/>
    </row>
    <row r="995" ht="12.75">
      <c r="Q995" s="32"/>
    </row>
    <row r="996" ht="12.75">
      <c r="Q996" s="32"/>
    </row>
    <row r="997" ht="12.75">
      <c r="Q997" s="32"/>
    </row>
    <row r="998" ht="12.75">
      <c r="Q998" s="32"/>
    </row>
    <row r="999" ht="12.75">
      <c r="Q999" s="32"/>
    </row>
    <row r="1000" ht="12.75">
      <c r="Q1000" s="32"/>
    </row>
    <row r="1001" ht="12.75">
      <c r="Q1001" s="32"/>
    </row>
    <row r="1002" ht="12.75">
      <c r="Q1002" s="32"/>
    </row>
    <row r="1003" ht="12.75">
      <c r="Q1003" s="32"/>
    </row>
    <row r="1004" ht="12.75">
      <c r="Q1004" s="32"/>
    </row>
    <row r="1005" ht="12.75">
      <c r="Q1005" s="32"/>
    </row>
    <row r="1006" ht="12.75">
      <c r="Q1006" s="32"/>
    </row>
    <row r="1007" ht="12.75">
      <c r="Q1007" s="32"/>
    </row>
    <row r="1008" ht="12.75">
      <c r="Q1008" s="32"/>
    </row>
    <row r="1009" ht="12.75">
      <c r="Q1009" s="32"/>
    </row>
    <row r="1010" ht="12.75">
      <c r="Q1010" s="32"/>
    </row>
    <row r="1011" ht="12.75">
      <c r="Q1011" s="32"/>
    </row>
    <row r="1012" ht="12.75">
      <c r="Q1012" s="32"/>
    </row>
    <row r="1013" ht="12.75">
      <c r="Q1013" s="32"/>
    </row>
    <row r="1014" ht="12.75">
      <c r="Q1014" s="32"/>
    </row>
    <row r="1015" ht="12.75">
      <c r="Q1015" s="32"/>
    </row>
    <row r="1016" ht="12.75">
      <c r="Q1016" s="32"/>
    </row>
    <row r="1017" ht="12.75">
      <c r="Q1017" s="32"/>
    </row>
    <row r="1018" ht="12.75">
      <c r="Q1018" s="32"/>
    </row>
    <row r="1019" ht="12.75">
      <c r="Q1019" s="32"/>
    </row>
    <row r="1020" ht="12.75">
      <c r="Q1020" s="32"/>
    </row>
    <row r="1021" ht="12.75">
      <c r="Q1021" s="32"/>
    </row>
    <row r="1022" ht="12.75">
      <c r="Q1022" s="32"/>
    </row>
    <row r="1023" ht="12.75">
      <c r="Q1023" s="32"/>
    </row>
    <row r="1024" ht="12.75">
      <c r="Q1024" s="32"/>
    </row>
    <row r="1025" ht="12.75">
      <c r="Q1025" s="32"/>
    </row>
    <row r="1026" ht="12.75">
      <c r="Q1026" s="32"/>
    </row>
    <row r="1027" ht="12.75">
      <c r="Q1027" s="32"/>
    </row>
    <row r="1028" ht="12.75">
      <c r="Q1028" s="32"/>
    </row>
    <row r="1029" ht="12.75">
      <c r="Q1029" s="32"/>
    </row>
    <row r="1030" ht="12.75">
      <c r="Q1030" s="32"/>
    </row>
    <row r="1031" ht="12.75">
      <c r="Q1031" s="32"/>
    </row>
    <row r="1032" ht="12.75">
      <c r="Q1032" s="32"/>
    </row>
    <row r="1033" ht="12.75">
      <c r="Q1033" s="32"/>
    </row>
    <row r="1034" ht="12.75">
      <c r="Q1034" s="32"/>
    </row>
    <row r="1035" ht="12.75">
      <c r="Q1035" s="32"/>
    </row>
    <row r="1036" ht="12.75">
      <c r="Q1036" s="32"/>
    </row>
    <row r="1037" ht="12.75">
      <c r="Q1037" s="32"/>
    </row>
    <row r="1038" ht="12.75">
      <c r="Q1038" s="32"/>
    </row>
    <row r="1039" ht="12.75">
      <c r="Q1039" s="32"/>
    </row>
    <row r="1040" ht="12.75">
      <c r="Q1040" s="32"/>
    </row>
    <row r="1041" ht="12.75">
      <c r="Q1041" s="32"/>
    </row>
    <row r="1042" ht="12.75">
      <c r="Q1042" s="32"/>
    </row>
    <row r="1043" ht="12.75">
      <c r="Q1043" s="32"/>
    </row>
    <row r="1044" ht="12.75">
      <c r="Q1044" s="32"/>
    </row>
    <row r="1045" ht="12.75">
      <c r="Q1045" s="32"/>
    </row>
    <row r="1046" ht="12.75">
      <c r="Q1046" s="32"/>
    </row>
    <row r="1047" ht="12.75">
      <c r="Q1047" s="32"/>
    </row>
    <row r="1048" ht="12.75">
      <c r="Q1048" s="32"/>
    </row>
    <row r="1049" ht="12.75">
      <c r="Q1049" s="32"/>
    </row>
    <row r="1050" ht="12.75">
      <c r="Q1050" s="32"/>
    </row>
    <row r="1051" ht="12.75">
      <c r="Q1051" s="32"/>
    </row>
    <row r="1052" ht="12.75">
      <c r="Q1052" s="32"/>
    </row>
    <row r="1053" ht="12.75">
      <c r="Q1053" s="32"/>
    </row>
    <row r="1054" ht="12.75">
      <c r="Q1054" s="32"/>
    </row>
    <row r="1055" ht="12.75">
      <c r="Q1055" s="32"/>
    </row>
    <row r="1056" ht="12.75">
      <c r="Q1056" s="32"/>
    </row>
    <row r="1057" ht="12.75">
      <c r="Q1057" s="32"/>
    </row>
    <row r="1058" ht="12.75">
      <c r="Q1058" s="32"/>
    </row>
    <row r="1059" ht="12.75">
      <c r="Q1059" s="32"/>
    </row>
    <row r="1060" ht="12.75">
      <c r="Q1060" s="32"/>
    </row>
    <row r="1061" ht="12.75">
      <c r="Q1061" s="32"/>
    </row>
    <row r="1062" ht="12.75">
      <c r="Q1062" s="32"/>
    </row>
    <row r="1063" ht="12.75">
      <c r="Q1063" s="32"/>
    </row>
    <row r="1064" ht="12.75">
      <c r="Q1064" s="32"/>
    </row>
    <row r="1065" ht="12.75">
      <c r="Q1065" s="32"/>
    </row>
    <row r="1066" ht="12.75">
      <c r="Q1066" s="32"/>
    </row>
    <row r="1067" ht="12.75">
      <c r="Q1067" s="32"/>
    </row>
    <row r="1068" ht="12.75">
      <c r="Q1068" s="32"/>
    </row>
    <row r="1069" ht="12.75">
      <c r="Q1069" s="32"/>
    </row>
    <row r="1070" ht="12.75">
      <c r="Q1070" s="32"/>
    </row>
    <row r="1071" ht="12.75">
      <c r="Q1071" s="32"/>
    </row>
    <row r="1072" ht="12.75">
      <c r="Q1072" s="32"/>
    </row>
    <row r="1073" ht="12.75">
      <c r="Q1073" s="32"/>
    </row>
    <row r="1074" ht="12.75">
      <c r="Q1074" s="32"/>
    </row>
    <row r="1075" ht="12.75">
      <c r="Q1075" s="32"/>
    </row>
    <row r="1076" ht="12.75">
      <c r="Q1076" s="32"/>
    </row>
    <row r="1077" ht="12.75">
      <c r="Q1077" s="32"/>
    </row>
    <row r="1078" ht="12.75">
      <c r="Q1078" s="32"/>
    </row>
    <row r="1079" ht="12.75">
      <c r="Q1079" s="32"/>
    </row>
    <row r="1080" ht="12.75">
      <c r="Q1080" s="32"/>
    </row>
    <row r="1081" ht="12.75">
      <c r="Q1081" s="32"/>
    </row>
    <row r="1082" ht="12.75">
      <c r="Q1082" s="32"/>
    </row>
    <row r="1083" ht="12.75">
      <c r="Q1083" s="32"/>
    </row>
    <row r="1084" ht="12.75">
      <c r="Q1084" s="32"/>
    </row>
    <row r="1085" ht="12.75">
      <c r="Q1085" s="32"/>
    </row>
    <row r="1086" ht="12.75">
      <c r="Q1086" s="32"/>
    </row>
    <row r="1087" ht="12.75">
      <c r="Q1087" s="32"/>
    </row>
    <row r="1088" ht="12.75">
      <c r="Q1088" s="32"/>
    </row>
    <row r="1089" ht="12.75">
      <c r="Q1089" s="32"/>
    </row>
    <row r="1090" ht="12.75">
      <c r="Q1090" s="32"/>
    </row>
    <row r="1091" ht="12.75">
      <c r="Q1091" s="32"/>
    </row>
    <row r="1092" ht="12.75">
      <c r="Q1092" s="32"/>
    </row>
    <row r="1093" ht="12.75">
      <c r="Q1093" s="32"/>
    </row>
    <row r="1094" ht="12.75">
      <c r="Q1094" s="32"/>
    </row>
    <row r="1095" ht="12.75">
      <c r="Q1095" s="32"/>
    </row>
    <row r="1096" ht="12.75">
      <c r="Q1096" s="32"/>
    </row>
    <row r="1097" ht="12.75">
      <c r="Q1097" s="32"/>
    </row>
    <row r="1098" ht="12.75">
      <c r="Q1098" s="32"/>
    </row>
    <row r="1099" ht="12.75">
      <c r="Q1099" s="32"/>
    </row>
    <row r="1100" ht="12.75">
      <c r="Q1100" s="32"/>
    </row>
    <row r="1101" ht="12.75">
      <c r="Q1101" s="32"/>
    </row>
    <row r="1102" ht="12.75">
      <c r="Q1102" s="32"/>
    </row>
    <row r="1103" ht="12.75">
      <c r="Q1103" s="32"/>
    </row>
    <row r="1104" ht="12.75">
      <c r="Q1104" s="32"/>
    </row>
    <row r="1105" ht="12.75">
      <c r="Q1105" s="32"/>
    </row>
    <row r="1106" ht="12.75">
      <c r="Q1106" s="32"/>
    </row>
    <row r="1107" ht="12.75">
      <c r="Q1107" s="32"/>
    </row>
    <row r="1108" ht="12.75">
      <c r="Q1108" s="32"/>
    </row>
    <row r="1109" ht="12.75">
      <c r="Q1109" s="32"/>
    </row>
    <row r="1110" ht="12.75">
      <c r="Q1110" s="32"/>
    </row>
    <row r="1111" ht="12.75">
      <c r="Q1111" s="32"/>
    </row>
    <row r="1112" ht="12.75">
      <c r="Q1112" s="32"/>
    </row>
    <row r="1113" ht="12.75">
      <c r="Q1113" s="32"/>
    </row>
    <row r="1114" ht="12.75">
      <c r="Q1114" s="32"/>
    </row>
    <row r="1115" ht="12.75">
      <c r="Q1115" s="32"/>
    </row>
    <row r="1116" ht="12.75">
      <c r="Q1116" s="32"/>
    </row>
    <row r="1117" ht="12.75">
      <c r="Q1117" s="32"/>
    </row>
    <row r="1118" ht="12.75">
      <c r="Q1118" s="32"/>
    </row>
    <row r="1119" ht="12.75">
      <c r="Q1119" s="32"/>
    </row>
    <row r="1120" ht="12.75">
      <c r="Q1120" s="32"/>
    </row>
    <row r="1121" ht="12.75">
      <c r="Q1121" s="32"/>
    </row>
    <row r="1122" ht="12.75">
      <c r="Q1122" s="32"/>
    </row>
    <row r="1123" ht="12.75">
      <c r="Q1123" s="32"/>
    </row>
    <row r="1124" ht="12.75">
      <c r="Q1124" s="32"/>
    </row>
    <row r="1125" ht="12.75">
      <c r="Q1125" s="32"/>
    </row>
    <row r="1126" ht="12.75">
      <c r="Q1126" s="32"/>
    </row>
    <row r="1127" ht="12.75">
      <c r="Q1127" s="32"/>
    </row>
    <row r="1128" ht="12.75">
      <c r="Q1128" s="32"/>
    </row>
    <row r="1129" ht="12.75">
      <c r="Q1129" s="32"/>
    </row>
    <row r="1130" ht="12.75">
      <c r="Q1130" s="32"/>
    </row>
    <row r="1131" ht="12.75">
      <c r="Q1131" s="32"/>
    </row>
    <row r="1132" ht="12.75">
      <c r="Q1132" s="32"/>
    </row>
    <row r="1133" ht="12.75">
      <c r="Q1133" s="32"/>
    </row>
    <row r="1134" ht="12.75">
      <c r="Q1134" s="32"/>
    </row>
    <row r="1135" ht="12.75">
      <c r="Q1135" s="32"/>
    </row>
    <row r="1136" ht="12.75">
      <c r="Q1136" s="32"/>
    </row>
    <row r="1137" ht="12.75">
      <c r="Q1137" s="32"/>
    </row>
    <row r="1138" ht="12.75">
      <c r="Q1138" s="32"/>
    </row>
    <row r="1139" ht="12.75">
      <c r="Q1139" s="32"/>
    </row>
    <row r="1140" ht="12.75">
      <c r="Q1140" s="32"/>
    </row>
    <row r="1141" ht="12.75">
      <c r="Q1141" s="32"/>
    </row>
    <row r="1142" ht="12.75">
      <c r="Q1142" s="32"/>
    </row>
    <row r="1143" ht="12.75">
      <c r="Q1143" s="32"/>
    </row>
    <row r="1144" ht="12.75">
      <c r="Q1144" s="32"/>
    </row>
    <row r="1145" ht="12.75">
      <c r="Q1145" s="32"/>
    </row>
    <row r="1146" ht="12.75">
      <c r="Q1146" s="32"/>
    </row>
    <row r="1147" ht="12.75">
      <c r="Q1147" s="32"/>
    </row>
    <row r="1148" ht="12.75">
      <c r="Q1148" s="32"/>
    </row>
    <row r="1149" ht="12.75">
      <c r="Q1149" s="32"/>
    </row>
    <row r="1150" ht="12.75">
      <c r="Q1150" s="32"/>
    </row>
    <row r="1151" ht="12.75">
      <c r="Q1151" s="32"/>
    </row>
    <row r="1152" ht="12.75">
      <c r="Q1152" s="32"/>
    </row>
    <row r="1153" ht="12.75">
      <c r="Q1153" s="32"/>
    </row>
    <row r="1154" ht="12.75">
      <c r="Q1154" s="32"/>
    </row>
    <row r="1155" ht="12.75">
      <c r="Q1155" s="32"/>
    </row>
    <row r="1156" ht="12.75">
      <c r="Q1156" s="32"/>
    </row>
    <row r="1157" ht="12.75">
      <c r="Q1157" s="32"/>
    </row>
    <row r="1158" ht="12.75">
      <c r="Q1158" s="32"/>
    </row>
    <row r="1159" ht="12.75">
      <c r="Q1159" s="32"/>
    </row>
    <row r="1160" ht="12.75">
      <c r="Q1160" s="32"/>
    </row>
    <row r="1161" ht="12.75">
      <c r="Q1161" s="32"/>
    </row>
    <row r="1162" ht="12.75">
      <c r="Q1162" s="32"/>
    </row>
    <row r="1163" ht="12.75">
      <c r="Q1163" s="32"/>
    </row>
    <row r="1164" ht="12.75">
      <c r="Q1164" s="32"/>
    </row>
    <row r="1165" ht="12.75">
      <c r="Q1165" s="32"/>
    </row>
    <row r="1166" ht="12.75">
      <c r="Q1166" s="32"/>
    </row>
    <row r="1167" ht="12.75">
      <c r="Q1167" s="32"/>
    </row>
    <row r="1168" ht="12.75">
      <c r="Q1168" s="32"/>
    </row>
    <row r="1169" ht="12.75">
      <c r="Q1169" s="32"/>
    </row>
    <row r="1170" ht="12.75">
      <c r="Q1170" s="32"/>
    </row>
    <row r="1171" ht="12.75">
      <c r="Q1171" s="32"/>
    </row>
    <row r="1172" ht="12.75">
      <c r="Q1172" s="32"/>
    </row>
    <row r="1173" ht="12.75">
      <c r="Q1173" s="32"/>
    </row>
    <row r="1174" ht="12.75">
      <c r="Q1174" s="32"/>
    </row>
    <row r="1175" ht="12.75">
      <c r="Q1175" s="32"/>
    </row>
    <row r="1176" ht="12.75">
      <c r="Q1176" s="32"/>
    </row>
    <row r="1177" ht="12.75">
      <c r="Q1177" s="32"/>
    </row>
    <row r="1178" ht="12.75">
      <c r="Q1178" s="32"/>
    </row>
    <row r="1179" ht="12.75">
      <c r="Q1179" s="32"/>
    </row>
    <row r="1180" ht="12.75">
      <c r="Q1180" s="32"/>
    </row>
    <row r="1181" ht="12.75">
      <c r="Q1181" s="32"/>
    </row>
    <row r="1182" ht="12.75">
      <c r="Q1182" s="32"/>
    </row>
    <row r="1183" ht="12.75">
      <c r="Q1183" s="32"/>
    </row>
    <row r="1184" ht="12.75">
      <c r="Q1184" s="32"/>
    </row>
    <row r="1185" ht="12.75">
      <c r="Q1185" s="32"/>
    </row>
    <row r="1186" ht="12.75">
      <c r="Q1186" s="32"/>
    </row>
    <row r="1187" ht="12.75">
      <c r="Q1187" s="32"/>
    </row>
    <row r="1188" ht="12.75">
      <c r="Q1188" s="32"/>
    </row>
    <row r="1189" ht="12.75">
      <c r="Q1189" s="32"/>
    </row>
    <row r="1190" ht="12.75">
      <c r="Q1190" s="32"/>
    </row>
    <row r="1191" ht="12.75">
      <c r="Q1191" s="32"/>
    </row>
    <row r="1192" ht="12.75">
      <c r="Q1192" s="32"/>
    </row>
    <row r="1193" ht="12.75">
      <c r="Q1193" s="32"/>
    </row>
    <row r="1194" ht="12.75">
      <c r="Q1194" s="32"/>
    </row>
    <row r="1195" ht="12.75">
      <c r="Q1195" s="32"/>
    </row>
    <row r="1196" ht="12.75">
      <c r="Q1196" s="32"/>
    </row>
    <row r="1197" ht="12.75">
      <c r="Q1197" s="32"/>
    </row>
    <row r="1198" ht="12.75">
      <c r="Q1198" s="32"/>
    </row>
    <row r="1199" ht="12.75">
      <c r="Q1199" s="32"/>
    </row>
    <row r="1200" ht="12.75">
      <c r="Q1200" s="32"/>
    </row>
    <row r="1201" ht="12.75">
      <c r="Q1201" s="32"/>
    </row>
    <row r="1202" ht="12.75">
      <c r="Q1202" s="32"/>
    </row>
    <row r="1203" ht="12.75">
      <c r="Q1203" s="32"/>
    </row>
    <row r="1204" ht="12.75">
      <c r="Q1204" s="32"/>
    </row>
    <row r="1205" ht="12.75">
      <c r="Q1205" s="32"/>
    </row>
    <row r="1206" ht="12.75">
      <c r="Q1206" s="32"/>
    </row>
    <row r="1207" ht="12.75">
      <c r="Q1207" s="32"/>
    </row>
    <row r="1208" ht="12.75">
      <c r="Q1208" s="32"/>
    </row>
    <row r="1209" ht="12.75">
      <c r="Q1209" s="32"/>
    </row>
    <row r="1210" ht="12.75">
      <c r="Q1210" s="32"/>
    </row>
    <row r="1211" ht="12.75">
      <c r="Q1211" s="32"/>
    </row>
    <row r="1212" ht="12.75">
      <c r="Q1212" s="32"/>
    </row>
    <row r="1213" ht="12.75">
      <c r="Q1213" s="32"/>
    </row>
    <row r="1214" ht="12.75">
      <c r="Q1214" s="32"/>
    </row>
    <row r="1215" ht="12.75">
      <c r="Q1215" s="32"/>
    </row>
    <row r="1216" ht="12.75">
      <c r="Q1216" s="32"/>
    </row>
    <row r="1217" ht="12.75">
      <c r="Q1217" s="32"/>
    </row>
    <row r="1218" ht="12.75">
      <c r="Q1218" s="32"/>
    </row>
    <row r="1219" ht="12.75">
      <c r="Q1219" s="32"/>
    </row>
    <row r="1220" ht="12.75">
      <c r="Q1220" s="32"/>
    </row>
    <row r="1221" ht="12.75">
      <c r="Q1221" s="32"/>
    </row>
    <row r="1222" ht="12.75">
      <c r="Q1222" s="32"/>
    </row>
    <row r="1223" ht="12.75">
      <c r="Q1223" s="32"/>
    </row>
    <row r="1224" ht="12.75">
      <c r="Q1224" s="32"/>
    </row>
    <row r="1225" ht="12.75">
      <c r="Q1225" s="32"/>
    </row>
    <row r="1226" ht="12.75">
      <c r="Q1226" s="32"/>
    </row>
    <row r="1227" ht="12.75">
      <c r="Q1227" s="32"/>
    </row>
    <row r="1228" ht="12.75">
      <c r="Q1228" s="32"/>
    </row>
    <row r="1229" ht="12.75">
      <c r="Q1229" s="32"/>
    </row>
    <row r="1230" ht="12.75">
      <c r="Q1230" s="32"/>
    </row>
    <row r="1231" ht="12.75">
      <c r="Q1231" s="32"/>
    </row>
    <row r="1232" ht="12.75">
      <c r="Q1232" s="32"/>
    </row>
    <row r="1233" ht="12.75">
      <c r="Q1233" s="32"/>
    </row>
    <row r="1234" ht="12.75">
      <c r="Q1234" s="32"/>
    </row>
    <row r="1235" ht="12.75">
      <c r="Q1235" s="32"/>
    </row>
    <row r="1236" ht="12.75">
      <c r="Q1236" s="32"/>
    </row>
    <row r="1237" ht="12.75">
      <c r="Q1237" s="32"/>
    </row>
    <row r="1238" ht="12.75">
      <c r="Q1238" s="32"/>
    </row>
    <row r="1239" ht="12.75">
      <c r="Q1239" s="32"/>
    </row>
    <row r="1240" ht="12.75">
      <c r="Q1240" s="32"/>
    </row>
    <row r="1241" ht="12.75">
      <c r="Q1241" s="32"/>
    </row>
    <row r="1242" ht="12.75">
      <c r="Q1242" s="32"/>
    </row>
    <row r="1243" ht="12.75">
      <c r="Q1243" s="32"/>
    </row>
    <row r="1244" ht="12.75">
      <c r="Q1244" s="32"/>
    </row>
    <row r="1245" ht="12.75">
      <c r="Q1245" s="32"/>
    </row>
    <row r="1246" ht="12.75">
      <c r="Q1246" s="32"/>
    </row>
    <row r="1247" ht="12.75">
      <c r="Q1247" s="32"/>
    </row>
    <row r="1248" ht="12.75">
      <c r="Q1248" s="32"/>
    </row>
    <row r="1249" ht="12.75">
      <c r="Q1249" s="32"/>
    </row>
    <row r="1250" ht="12.75">
      <c r="Q1250" s="32"/>
    </row>
    <row r="1251" ht="12.75">
      <c r="Q1251" s="32"/>
    </row>
    <row r="1252" ht="12.75">
      <c r="Q1252" s="32"/>
    </row>
    <row r="1253" ht="12.75">
      <c r="Q1253" s="32"/>
    </row>
    <row r="1254" ht="12.75">
      <c r="Q1254" s="32"/>
    </row>
    <row r="1255" ht="12.75">
      <c r="Q1255" s="32"/>
    </row>
    <row r="1256" ht="12.75">
      <c r="Q1256" s="32"/>
    </row>
    <row r="1257" ht="12.75">
      <c r="Q1257" s="32"/>
    </row>
    <row r="1258" ht="12.75">
      <c r="Q1258" s="32"/>
    </row>
    <row r="1259" ht="12.75">
      <c r="Q1259" s="32"/>
    </row>
    <row r="1260" ht="12.75">
      <c r="Q1260" s="32"/>
    </row>
    <row r="1261" ht="12.75">
      <c r="Q1261" s="32"/>
    </row>
    <row r="1262" ht="12.75">
      <c r="Q1262" s="32"/>
    </row>
    <row r="1263" ht="12.75">
      <c r="Q1263" s="32"/>
    </row>
    <row r="1264" ht="12.75">
      <c r="Q1264" s="32"/>
    </row>
    <row r="1265" ht="12.75">
      <c r="Q1265" s="32"/>
    </row>
    <row r="1266" ht="12.75">
      <c r="Q1266" s="32"/>
    </row>
    <row r="1267" ht="12.75">
      <c r="Q1267" s="32"/>
    </row>
    <row r="1268" ht="12.75">
      <c r="Q1268" s="32"/>
    </row>
    <row r="1269" ht="12.75">
      <c r="Q1269" s="32"/>
    </row>
    <row r="1270" ht="12.75">
      <c r="Q1270" s="32"/>
    </row>
    <row r="1271" ht="12.75">
      <c r="Q1271" s="32"/>
    </row>
    <row r="1272" ht="12.75">
      <c r="Q1272" s="32"/>
    </row>
    <row r="1273" ht="12.75">
      <c r="Q1273" s="32"/>
    </row>
    <row r="1274" ht="12.75">
      <c r="Q1274" s="32"/>
    </row>
    <row r="1275" ht="12.75">
      <c r="Q1275" s="32"/>
    </row>
    <row r="1276" ht="12.75">
      <c r="Q1276" s="32"/>
    </row>
    <row r="1277" ht="12.75">
      <c r="Q1277" s="32"/>
    </row>
    <row r="1278" ht="12.75">
      <c r="Q1278" s="32"/>
    </row>
    <row r="1279" ht="12.75">
      <c r="Q1279" s="32"/>
    </row>
    <row r="1280" ht="12.75">
      <c r="Q1280" s="32"/>
    </row>
    <row r="1281" ht="12.75">
      <c r="Q1281" s="32"/>
    </row>
    <row r="1282" ht="12.75">
      <c r="Q1282" s="32"/>
    </row>
    <row r="1283" ht="12.75">
      <c r="Q1283" s="32"/>
    </row>
    <row r="1284" ht="12.75">
      <c r="Q1284" s="32"/>
    </row>
    <row r="1285" ht="12.75">
      <c r="Q1285" s="32"/>
    </row>
    <row r="1286" ht="12.75">
      <c r="Q1286" s="32"/>
    </row>
    <row r="1287" ht="12.75">
      <c r="Q1287" s="32"/>
    </row>
    <row r="1288" ht="12.75">
      <c r="Q1288" s="32"/>
    </row>
    <row r="1289" ht="12.75">
      <c r="Q1289" s="32"/>
    </row>
    <row r="1290" ht="12.75">
      <c r="Q1290" s="32"/>
    </row>
    <row r="1291" ht="12.75">
      <c r="Q1291" s="32"/>
    </row>
    <row r="1292" ht="12.75">
      <c r="Q1292" s="32"/>
    </row>
    <row r="1293" ht="12.75">
      <c r="Q1293" s="32"/>
    </row>
    <row r="1294" ht="12.75">
      <c r="Q1294" s="32"/>
    </row>
    <row r="1295" ht="12.75">
      <c r="Q1295" s="32"/>
    </row>
    <row r="1296" ht="12.75">
      <c r="Q1296" s="32"/>
    </row>
    <row r="1297" ht="12.75">
      <c r="Q1297" s="32"/>
    </row>
    <row r="1298" ht="12.75">
      <c r="Q1298" s="32"/>
    </row>
    <row r="1299" ht="12.75">
      <c r="Q1299" s="32"/>
    </row>
    <row r="1300" ht="12.75">
      <c r="Q1300" s="32"/>
    </row>
    <row r="1301" ht="12.75">
      <c r="Q1301" s="32"/>
    </row>
    <row r="1302" ht="12.75">
      <c r="Q1302" s="32"/>
    </row>
    <row r="1303" ht="12.75">
      <c r="Q1303" s="32"/>
    </row>
    <row r="1304" ht="12.75">
      <c r="Q1304" s="32"/>
    </row>
    <row r="1305" ht="12.75">
      <c r="Q1305" s="32"/>
    </row>
    <row r="1306" ht="12.75">
      <c r="Q1306" s="32"/>
    </row>
    <row r="1307" ht="12.75">
      <c r="Q1307" s="32"/>
    </row>
    <row r="1308" ht="12.75">
      <c r="Q1308" s="32"/>
    </row>
    <row r="1309" ht="12.75">
      <c r="Q1309" s="32"/>
    </row>
    <row r="1310" ht="12.75">
      <c r="Q1310" s="32"/>
    </row>
    <row r="1311" ht="12.75">
      <c r="Q1311" s="32"/>
    </row>
    <row r="1312" ht="12.75">
      <c r="Q1312" s="32"/>
    </row>
    <row r="1313" ht="12.75">
      <c r="Q1313" s="32"/>
    </row>
    <row r="1314" ht="12.75">
      <c r="Q1314" s="32"/>
    </row>
    <row r="1315" ht="12.75">
      <c r="Q1315" s="32"/>
    </row>
    <row r="1316" ht="12.75">
      <c r="Q1316" s="32"/>
    </row>
    <row r="1317" ht="12.75">
      <c r="Q1317" s="32"/>
    </row>
    <row r="1318" ht="12.75">
      <c r="Q1318" s="32"/>
    </row>
    <row r="1319" ht="12.75">
      <c r="Q1319" s="32"/>
    </row>
    <row r="1320" ht="12.75">
      <c r="Q1320" s="32"/>
    </row>
    <row r="1321" ht="12.75">
      <c r="Q1321" s="32"/>
    </row>
    <row r="1322" ht="12.75">
      <c r="Q1322" s="32"/>
    </row>
    <row r="1323" ht="12.75">
      <c r="Q1323" s="32"/>
    </row>
    <row r="1324" ht="12.75">
      <c r="Q1324" s="32"/>
    </row>
    <row r="1325" ht="12.75">
      <c r="Q1325" s="32"/>
    </row>
    <row r="1326" ht="12.75">
      <c r="Q1326" s="32"/>
    </row>
    <row r="1327" ht="12.75">
      <c r="Q1327" s="32"/>
    </row>
    <row r="1328" ht="12.75">
      <c r="Q1328" s="32"/>
    </row>
    <row r="1329" ht="12.75">
      <c r="Q1329" s="32"/>
    </row>
    <row r="1330" ht="12.75">
      <c r="Q1330" s="32"/>
    </row>
    <row r="1331" ht="12.75">
      <c r="Q1331" s="32"/>
    </row>
    <row r="1332" ht="12.75">
      <c r="Q1332" s="32"/>
    </row>
    <row r="1333" ht="12.75">
      <c r="Q1333" s="32"/>
    </row>
    <row r="1334" ht="12.75">
      <c r="Q1334" s="32"/>
    </row>
    <row r="1335" ht="12.75">
      <c r="Q1335" s="32"/>
    </row>
    <row r="1336" ht="12.75">
      <c r="Q1336" s="32"/>
    </row>
    <row r="1337" ht="12.75">
      <c r="Q1337" s="32"/>
    </row>
    <row r="1338" ht="12.75">
      <c r="Q1338" s="32"/>
    </row>
    <row r="1339" ht="12.75">
      <c r="Q1339" s="32"/>
    </row>
    <row r="1340" ht="12.75">
      <c r="Q1340" s="32"/>
    </row>
    <row r="1341" ht="12.75">
      <c r="Q1341" s="32"/>
    </row>
    <row r="1342" ht="12.75">
      <c r="Q1342" s="32"/>
    </row>
    <row r="1343" ht="12.75">
      <c r="Q1343" s="32"/>
    </row>
    <row r="1344" ht="12.75">
      <c r="Q1344" s="32"/>
    </row>
    <row r="1345" ht="12.75">
      <c r="Q1345" s="32"/>
    </row>
    <row r="1346" ht="12.75">
      <c r="Q1346" s="32"/>
    </row>
    <row r="1347" ht="12.75">
      <c r="Q1347" s="32"/>
    </row>
    <row r="1348" ht="12.75">
      <c r="Q1348" s="32"/>
    </row>
    <row r="1349" ht="12.75">
      <c r="Q1349" s="32"/>
    </row>
    <row r="1350" ht="12.75">
      <c r="Q1350" s="32"/>
    </row>
    <row r="1351" ht="12.75">
      <c r="Q1351" s="32"/>
    </row>
    <row r="1352" ht="12.75">
      <c r="Q1352" s="32"/>
    </row>
    <row r="1353" ht="12.75">
      <c r="Q1353" s="32"/>
    </row>
    <row r="1354" ht="12.75">
      <c r="Q1354" s="32"/>
    </row>
    <row r="1355" ht="12.75">
      <c r="Q1355" s="32"/>
    </row>
    <row r="1356" ht="12.75">
      <c r="Q1356" s="32"/>
    </row>
    <row r="1357" ht="12.75">
      <c r="Q1357" s="32"/>
    </row>
    <row r="1358" ht="12.75">
      <c r="Q1358" s="32"/>
    </row>
    <row r="1359" ht="12.75">
      <c r="Q1359" s="32"/>
    </row>
    <row r="1360" ht="12.75">
      <c r="Q1360" s="32"/>
    </row>
    <row r="1361" ht="12.75">
      <c r="Q1361" s="32"/>
    </row>
    <row r="1362" ht="12.75">
      <c r="Q1362" s="32"/>
    </row>
    <row r="1363" ht="12.75">
      <c r="Q1363" s="32"/>
    </row>
    <row r="1364" ht="12.75">
      <c r="Q1364" s="32"/>
    </row>
    <row r="1365" ht="12.75">
      <c r="Q1365" s="32"/>
    </row>
    <row r="1366" ht="12.75">
      <c r="Q1366" s="32"/>
    </row>
    <row r="1367" ht="12.75">
      <c r="Q1367" s="32"/>
    </row>
    <row r="1368" ht="12.75">
      <c r="Q1368" s="32"/>
    </row>
    <row r="1369" ht="12.75">
      <c r="Q1369" s="32"/>
    </row>
    <row r="1370" ht="12.75">
      <c r="Q1370" s="32"/>
    </row>
    <row r="1371" ht="12.75">
      <c r="Q1371" s="32"/>
    </row>
    <row r="1372" ht="12.75">
      <c r="Q1372" s="32"/>
    </row>
    <row r="1373" ht="12.75">
      <c r="Q1373" s="32"/>
    </row>
    <row r="1374" ht="12.75">
      <c r="Q1374" s="32"/>
    </row>
    <row r="1375" ht="12.75">
      <c r="Q1375" s="32"/>
    </row>
    <row r="1376" ht="12.75">
      <c r="Q1376" s="32"/>
    </row>
    <row r="1377" ht="12.75">
      <c r="Q1377" s="32"/>
    </row>
    <row r="1378" ht="12.75">
      <c r="Q1378" s="32"/>
    </row>
    <row r="1379" ht="12.75">
      <c r="Q1379" s="32"/>
    </row>
    <row r="1380" ht="12.75">
      <c r="Q1380" s="32"/>
    </row>
    <row r="1381" ht="12.75">
      <c r="Q1381" s="32"/>
    </row>
    <row r="1382" ht="12.75">
      <c r="Q1382" s="32"/>
    </row>
    <row r="1383" ht="12.75">
      <c r="Q1383" s="32"/>
    </row>
    <row r="1384" ht="12.75">
      <c r="Q1384" s="32"/>
    </row>
    <row r="1385" ht="12.75">
      <c r="Q1385" s="32"/>
    </row>
    <row r="1386" ht="12.75">
      <c r="Q1386" s="32"/>
    </row>
    <row r="1387" ht="12.75">
      <c r="Q1387" s="32"/>
    </row>
    <row r="1388" ht="12.75">
      <c r="Q1388" s="32"/>
    </row>
    <row r="1389" ht="12.75">
      <c r="Q1389" s="32"/>
    </row>
    <row r="1390" ht="12.75">
      <c r="Q1390" s="32"/>
    </row>
    <row r="1391" ht="12.75">
      <c r="Q1391" s="32"/>
    </row>
    <row r="1392" ht="12.75">
      <c r="Q1392" s="32"/>
    </row>
    <row r="1393" ht="12.75">
      <c r="Q1393" s="32"/>
    </row>
    <row r="1394" ht="12.75">
      <c r="Q1394" s="32"/>
    </row>
    <row r="1395" ht="12.75">
      <c r="Q1395" s="32"/>
    </row>
    <row r="1396" ht="12.75">
      <c r="Q1396" s="32"/>
    </row>
    <row r="1397" ht="12.75">
      <c r="Q1397" s="32"/>
    </row>
    <row r="1398" ht="12.75">
      <c r="Q1398" s="32"/>
    </row>
    <row r="1399" ht="12.75">
      <c r="Q1399" s="32"/>
    </row>
    <row r="1400" ht="12.75">
      <c r="Q1400" s="32"/>
    </row>
    <row r="1401" ht="12.75">
      <c r="Q1401" s="32"/>
    </row>
    <row r="1402" ht="12.75">
      <c r="Q1402" s="32"/>
    </row>
    <row r="1403" ht="12.75">
      <c r="Q1403" s="32"/>
    </row>
    <row r="1404" ht="12.75">
      <c r="Q1404" s="32"/>
    </row>
    <row r="1405" ht="12.75">
      <c r="Q1405" s="32"/>
    </row>
    <row r="1406" ht="12.75">
      <c r="Q1406" s="32"/>
    </row>
    <row r="1407" ht="12.75">
      <c r="Q1407" s="32"/>
    </row>
    <row r="1408" ht="12.75">
      <c r="Q1408" s="32"/>
    </row>
    <row r="1409" ht="12.75">
      <c r="Q1409" s="32"/>
    </row>
    <row r="1410" ht="12.75">
      <c r="Q1410" s="32"/>
    </row>
    <row r="1411" ht="12.75">
      <c r="Q1411" s="32"/>
    </row>
    <row r="1412" ht="12.75">
      <c r="Q1412" s="32"/>
    </row>
    <row r="1413" ht="12.75">
      <c r="Q1413" s="32"/>
    </row>
    <row r="1414" ht="12.75">
      <c r="Q1414" s="32"/>
    </row>
    <row r="1415" ht="12.75">
      <c r="Q1415" s="32"/>
    </row>
    <row r="1416" ht="12.75">
      <c r="Q1416" s="32"/>
    </row>
    <row r="1417" ht="12.75">
      <c r="Q1417" s="32"/>
    </row>
    <row r="1418" ht="12.75">
      <c r="Q1418" s="32"/>
    </row>
    <row r="1419" ht="12.75">
      <c r="Q1419" s="32"/>
    </row>
    <row r="1420" ht="12.75">
      <c r="Q1420" s="32"/>
    </row>
    <row r="1421" ht="12.75">
      <c r="Q1421" s="32"/>
    </row>
    <row r="1422" ht="12.75">
      <c r="Q1422" s="32"/>
    </row>
    <row r="1423" ht="12.75">
      <c r="Q1423" s="32"/>
    </row>
    <row r="1424" ht="12.75">
      <c r="Q1424" s="32"/>
    </row>
    <row r="1425" ht="12.75">
      <c r="Q1425" s="32"/>
    </row>
    <row r="1426" ht="12.75">
      <c r="Q1426" s="32"/>
    </row>
    <row r="1427" ht="12.75">
      <c r="Q1427" s="32"/>
    </row>
    <row r="1428" ht="12.75">
      <c r="Q1428" s="32"/>
    </row>
    <row r="1429" ht="12.75">
      <c r="Q1429" s="32"/>
    </row>
    <row r="1430" ht="12.75">
      <c r="Q1430" s="32"/>
    </row>
    <row r="1431" ht="12.75">
      <c r="Q1431" s="32"/>
    </row>
    <row r="1432" ht="12.75">
      <c r="Q1432" s="32"/>
    </row>
    <row r="1433" ht="12.75">
      <c r="Q1433" s="32"/>
    </row>
    <row r="1434" ht="12.75">
      <c r="Q1434" s="32"/>
    </row>
    <row r="1435" ht="12.75">
      <c r="Q1435" s="32"/>
    </row>
    <row r="1436" ht="12.75">
      <c r="Q1436" s="32"/>
    </row>
    <row r="1437" ht="12.75">
      <c r="Q1437" s="32"/>
    </row>
    <row r="1438" ht="12.75">
      <c r="Q1438" s="32"/>
    </row>
    <row r="1439" ht="12.75">
      <c r="Q1439" s="32"/>
    </row>
    <row r="1440" ht="12.75">
      <c r="Q1440" s="32"/>
    </row>
    <row r="1441" ht="12.75">
      <c r="Q1441" s="32"/>
    </row>
    <row r="1442" ht="12.75">
      <c r="Q1442" s="32"/>
    </row>
    <row r="1443" ht="12.75">
      <c r="Q1443" s="32"/>
    </row>
    <row r="1444" ht="12.75">
      <c r="Q1444" s="32"/>
    </row>
    <row r="1445" ht="12.75">
      <c r="Q1445" s="32"/>
    </row>
    <row r="1446" ht="12.75">
      <c r="Q1446" s="32"/>
    </row>
    <row r="1447" ht="12.75">
      <c r="Q1447" s="32"/>
    </row>
    <row r="1448" ht="12.75">
      <c r="Q1448" s="32"/>
    </row>
    <row r="1449" ht="12.75">
      <c r="Q1449" s="32"/>
    </row>
    <row r="1450" ht="12.75">
      <c r="Q1450" s="32"/>
    </row>
    <row r="1451" ht="12.75">
      <c r="Q1451" s="32"/>
    </row>
    <row r="1452" ht="12.75">
      <c r="Q1452" s="32"/>
    </row>
    <row r="1453" ht="12.75">
      <c r="Q1453" s="32"/>
    </row>
    <row r="1454" ht="12.75">
      <c r="Q1454" s="32"/>
    </row>
    <row r="1455" ht="12.75">
      <c r="Q1455" s="32"/>
    </row>
    <row r="1456" ht="12.75">
      <c r="Q1456" s="32"/>
    </row>
    <row r="1457" ht="12.75">
      <c r="Q1457" s="32"/>
    </row>
    <row r="1458" ht="12.75">
      <c r="Q1458" s="32"/>
    </row>
    <row r="1459" ht="12.75">
      <c r="Q1459" s="32"/>
    </row>
    <row r="1460" ht="12.75">
      <c r="Q1460" s="32"/>
    </row>
    <row r="1461" ht="12.75">
      <c r="Q1461" s="32"/>
    </row>
    <row r="1462" ht="12.75">
      <c r="Q1462" s="32"/>
    </row>
    <row r="1463" ht="12.75">
      <c r="Q1463" s="32"/>
    </row>
    <row r="1464" ht="12.75">
      <c r="Q1464" s="32"/>
    </row>
    <row r="1465" ht="12.75">
      <c r="Q1465" s="32"/>
    </row>
    <row r="1466" ht="12.75">
      <c r="Q1466" s="32"/>
    </row>
    <row r="1467" ht="12.75">
      <c r="Q1467" s="32"/>
    </row>
    <row r="1468" ht="12.75">
      <c r="Q1468" s="32"/>
    </row>
    <row r="1469" ht="12.75">
      <c r="Q1469" s="32"/>
    </row>
    <row r="1470" ht="12.75">
      <c r="Q1470" s="32"/>
    </row>
    <row r="1471" ht="12.75">
      <c r="Q1471" s="32"/>
    </row>
    <row r="1472" ht="12.75">
      <c r="Q1472" s="32"/>
    </row>
    <row r="1473" ht="12.75">
      <c r="Q1473" s="32"/>
    </row>
    <row r="1474" ht="12.75">
      <c r="Q1474" s="32"/>
    </row>
    <row r="1475" ht="12.75">
      <c r="Q1475" s="32"/>
    </row>
    <row r="1476" ht="12.75">
      <c r="Q1476" s="32"/>
    </row>
    <row r="1477" ht="12.75">
      <c r="Q1477" s="32"/>
    </row>
    <row r="1478" ht="12.75">
      <c r="Q1478" s="32"/>
    </row>
    <row r="1479" ht="12.75">
      <c r="Q1479" s="32"/>
    </row>
    <row r="1480" ht="12.75">
      <c r="Q1480" s="32"/>
    </row>
    <row r="1481" ht="12.75">
      <c r="Q1481" s="32"/>
    </row>
    <row r="1482" ht="12.75">
      <c r="Q1482" s="32"/>
    </row>
    <row r="1483" ht="12.75">
      <c r="Q1483" s="32"/>
    </row>
    <row r="1484" ht="12.75">
      <c r="Q1484" s="32"/>
    </row>
    <row r="1485" ht="12.75">
      <c r="Q1485" s="32"/>
    </row>
    <row r="1486" ht="12.75">
      <c r="Q1486" s="32"/>
    </row>
    <row r="1487" ht="12.75">
      <c r="Q1487" s="32"/>
    </row>
    <row r="1488" ht="12.75">
      <c r="Q1488" s="32"/>
    </row>
    <row r="1489" ht="12.75">
      <c r="Q1489" s="32"/>
    </row>
    <row r="1490" ht="12.75">
      <c r="Q1490" s="32"/>
    </row>
    <row r="1491" ht="12.75">
      <c r="Q1491" s="32"/>
    </row>
    <row r="1492" ht="12.75">
      <c r="Q1492" s="32"/>
    </row>
    <row r="1493" ht="12.75">
      <c r="Q1493" s="32"/>
    </row>
    <row r="1494" ht="12.75">
      <c r="Q1494" s="32"/>
    </row>
    <row r="1495" ht="12.75">
      <c r="Q1495" s="32"/>
    </row>
    <row r="1496" ht="12.75">
      <c r="Q1496" s="32"/>
    </row>
    <row r="1497" ht="12.75">
      <c r="Q1497" s="32"/>
    </row>
    <row r="1498" ht="12.75">
      <c r="Q1498" s="32"/>
    </row>
    <row r="1499" ht="12.75">
      <c r="Q1499" s="32"/>
    </row>
    <row r="1500" ht="12.75">
      <c r="Q1500" s="32"/>
    </row>
    <row r="1501" ht="12.75">
      <c r="Q1501" s="32"/>
    </row>
    <row r="1502" ht="12.75">
      <c r="Q1502" s="32"/>
    </row>
    <row r="1503" ht="12.75">
      <c r="Q1503" s="32"/>
    </row>
    <row r="1504" ht="12.75">
      <c r="Q1504" s="32"/>
    </row>
    <row r="1505" ht="12.75">
      <c r="Q1505" s="32"/>
    </row>
    <row r="1506" ht="12.75">
      <c r="Q1506" s="32"/>
    </row>
    <row r="1507" ht="12.75">
      <c r="Q1507" s="32"/>
    </row>
    <row r="1508" ht="12.75">
      <c r="Q1508" s="32"/>
    </row>
    <row r="1509" ht="12.75">
      <c r="Q1509" s="32"/>
    </row>
    <row r="1510" ht="12.75">
      <c r="Q1510" s="32"/>
    </row>
    <row r="1511" ht="12.75">
      <c r="Q1511" s="32"/>
    </row>
    <row r="1512" ht="12.75">
      <c r="Q1512" s="32"/>
    </row>
    <row r="1513" ht="12.75">
      <c r="Q1513" s="32"/>
    </row>
    <row r="1514" ht="12.75">
      <c r="Q1514" s="32"/>
    </row>
    <row r="1515" ht="12.75">
      <c r="Q1515" s="32"/>
    </row>
    <row r="1516" ht="12.75">
      <c r="Q1516" s="32"/>
    </row>
    <row r="1517" ht="12.75">
      <c r="Q1517" s="32"/>
    </row>
    <row r="1518" ht="12.75">
      <c r="Q1518" s="32"/>
    </row>
    <row r="1519" ht="12.75">
      <c r="Q1519" s="32"/>
    </row>
    <row r="1520" ht="12.75">
      <c r="Q1520" s="32"/>
    </row>
    <row r="1521" ht="12.75">
      <c r="Q1521" s="32"/>
    </row>
    <row r="1522" ht="12.75">
      <c r="Q1522" s="32"/>
    </row>
    <row r="1523" ht="12.75">
      <c r="Q1523" s="32"/>
    </row>
    <row r="1524" ht="12.75">
      <c r="Q1524" s="32"/>
    </row>
    <row r="1525" ht="12.75">
      <c r="Q1525" s="32"/>
    </row>
    <row r="1526" ht="12.75">
      <c r="Q1526" s="32"/>
    </row>
    <row r="1527" ht="12.75">
      <c r="Q1527" s="32"/>
    </row>
    <row r="1528" ht="12.75">
      <c r="Q1528" s="32"/>
    </row>
    <row r="1529" ht="12.75">
      <c r="Q1529" s="32"/>
    </row>
    <row r="1530" ht="12.75">
      <c r="Q1530" s="32"/>
    </row>
    <row r="1531" ht="12.75">
      <c r="Q1531" s="32"/>
    </row>
    <row r="1532" ht="12.75">
      <c r="Q1532" s="32"/>
    </row>
    <row r="1533" ht="12.75">
      <c r="Q1533" s="32"/>
    </row>
    <row r="1534" ht="12.75">
      <c r="Q1534" s="32"/>
    </row>
    <row r="1535" ht="12.75">
      <c r="Q1535" s="32"/>
    </row>
    <row r="1536" ht="12.75">
      <c r="Q1536" s="32"/>
    </row>
    <row r="1537" ht="12.75">
      <c r="Q1537" s="32"/>
    </row>
    <row r="1538" ht="12.75">
      <c r="Q1538" s="32"/>
    </row>
    <row r="1539" ht="12.75">
      <c r="Q1539" s="32"/>
    </row>
    <row r="1540" ht="12.75">
      <c r="Q1540" s="32"/>
    </row>
    <row r="1541" ht="12.75">
      <c r="Q1541" s="32"/>
    </row>
    <row r="1542" ht="12.75">
      <c r="Q1542" s="32"/>
    </row>
    <row r="1543" ht="12.75">
      <c r="Q1543" s="32"/>
    </row>
    <row r="1544" ht="12.75">
      <c r="Q1544" s="32"/>
    </row>
    <row r="1545" ht="12.75">
      <c r="Q1545" s="32"/>
    </row>
    <row r="1546" ht="12.75">
      <c r="Q1546" s="32"/>
    </row>
    <row r="1547" ht="12.75">
      <c r="Q1547" s="32"/>
    </row>
    <row r="1548" ht="12.75">
      <c r="Q1548" s="32"/>
    </row>
    <row r="1549" ht="12.75">
      <c r="Q1549" s="32"/>
    </row>
    <row r="1550" ht="12.75">
      <c r="Q1550" s="32"/>
    </row>
    <row r="1551" ht="12.75">
      <c r="Q1551" s="32"/>
    </row>
    <row r="1552" ht="12.75">
      <c r="Q1552" s="32"/>
    </row>
    <row r="1553" ht="12.75">
      <c r="Q1553" s="32"/>
    </row>
    <row r="1554" ht="12.75">
      <c r="Q1554" s="32"/>
    </row>
    <row r="1555" ht="12.75">
      <c r="Q1555" s="32"/>
    </row>
    <row r="1556" ht="12.75">
      <c r="Q1556" s="32"/>
    </row>
    <row r="1557" ht="12.75">
      <c r="Q1557" s="32"/>
    </row>
    <row r="1558" ht="12.75">
      <c r="Q1558" s="32"/>
    </row>
    <row r="1559" ht="12.75">
      <c r="Q1559" s="32"/>
    </row>
    <row r="1560" ht="12.75">
      <c r="Q1560" s="32"/>
    </row>
    <row r="1561" ht="12.75">
      <c r="Q1561" s="32"/>
    </row>
    <row r="1562" ht="12.75">
      <c r="Q1562" s="32"/>
    </row>
    <row r="1563" ht="12.75">
      <c r="Q1563" s="32"/>
    </row>
    <row r="1564" ht="12.75">
      <c r="Q1564" s="32"/>
    </row>
    <row r="1565" ht="12.75">
      <c r="Q1565" s="32"/>
    </row>
    <row r="1566" ht="12.75">
      <c r="Q1566" s="32"/>
    </row>
    <row r="1567" ht="12.75">
      <c r="Q1567" s="32"/>
    </row>
    <row r="1568" ht="12.75">
      <c r="Q1568" s="32"/>
    </row>
    <row r="1569" ht="12.75">
      <c r="Q1569" s="32"/>
    </row>
    <row r="1570" ht="12.75">
      <c r="Q1570" s="32"/>
    </row>
    <row r="1571" ht="12.75">
      <c r="Q1571" s="32"/>
    </row>
    <row r="1572" ht="12.75">
      <c r="Q1572" s="32"/>
    </row>
    <row r="1573" ht="12.75">
      <c r="Q1573" s="32"/>
    </row>
    <row r="1574" ht="12.75">
      <c r="Q1574" s="32"/>
    </row>
    <row r="1575" ht="12.75">
      <c r="Q1575" s="32"/>
    </row>
    <row r="1576" ht="12.75">
      <c r="Q1576" s="32"/>
    </row>
    <row r="1577" ht="12.75">
      <c r="Q1577" s="32"/>
    </row>
    <row r="1578" ht="12.75">
      <c r="Q1578" s="32"/>
    </row>
    <row r="1579" ht="12.75">
      <c r="Q1579" s="32"/>
    </row>
    <row r="1580" ht="12.75">
      <c r="Q1580" s="32"/>
    </row>
    <row r="1581" ht="12.75">
      <c r="Q1581" s="32"/>
    </row>
    <row r="1582" ht="12.75">
      <c r="Q1582" s="32"/>
    </row>
    <row r="1583" ht="12.75">
      <c r="Q1583" s="32"/>
    </row>
    <row r="1584" ht="12.75">
      <c r="Q1584" s="32"/>
    </row>
    <row r="1585" ht="12.75">
      <c r="Q1585" s="32"/>
    </row>
    <row r="1586" ht="12.75">
      <c r="Q1586" s="32"/>
    </row>
    <row r="1587" ht="12.75">
      <c r="Q1587" s="32"/>
    </row>
    <row r="1588" ht="12.75">
      <c r="Q1588" s="32"/>
    </row>
    <row r="1589" ht="12.75">
      <c r="Q1589" s="32"/>
    </row>
    <row r="1590" ht="12.75">
      <c r="Q1590" s="32"/>
    </row>
    <row r="1591" ht="12.75">
      <c r="Q1591" s="32"/>
    </row>
    <row r="1592" ht="12.75">
      <c r="Q1592" s="32"/>
    </row>
    <row r="1593" ht="12.75">
      <c r="Q1593" s="32"/>
    </row>
    <row r="1594" ht="12.75">
      <c r="Q1594" s="32"/>
    </row>
    <row r="1595" ht="12.75">
      <c r="Q1595" s="32"/>
    </row>
    <row r="1596" ht="12.75">
      <c r="Q1596" s="32"/>
    </row>
    <row r="1597" ht="12.75">
      <c r="Q1597" s="32"/>
    </row>
    <row r="1598" ht="12.75">
      <c r="Q1598" s="32"/>
    </row>
    <row r="1599" ht="12.75">
      <c r="Q1599" s="32"/>
    </row>
    <row r="1600" ht="12.75">
      <c r="Q1600" s="32"/>
    </row>
    <row r="1601" ht="12.75">
      <c r="Q1601" s="32"/>
    </row>
    <row r="1602" ht="12.75">
      <c r="Q1602" s="32"/>
    </row>
    <row r="1603" ht="12.75">
      <c r="Q1603" s="32"/>
    </row>
    <row r="1604" ht="12.75">
      <c r="Q1604" s="32"/>
    </row>
    <row r="1605" ht="12.75">
      <c r="Q1605" s="32"/>
    </row>
    <row r="1606" ht="12.75">
      <c r="Q1606" s="32"/>
    </row>
    <row r="1607" ht="12.75">
      <c r="Q1607" s="32"/>
    </row>
    <row r="1608" ht="12.75">
      <c r="Q1608" s="32"/>
    </row>
    <row r="1609" ht="12.75">
      <c r="Q1609" s="32"/>
    </row>
    <row r="1610" ht="12.75">
      <c r="Q1610" s="32"/>
    </row>
    <row r="1611" ht="12.75">
      <c r="Q1611" s="32"/>
    </row>
    <row r="1612" ht="12.75">
      <c r="Q1612" s="32"/>
    </row>
    <row r="1613" ht="12.75">
      <c r="Q1613" s="32"/>
    </row>
    <row r="1614" ht="12.75">
      <c r="Q1614" s="32"/>
    </row>
    <row r="1615" ht="12.75">
      <c r="Q1615" s="32"/>
    </row>
    <row r="1616" ht="12.75">
      <c r="Q1616" s="32"/>
    </row>
    <row r="1617" ht="12.75">
      <c r="Q1617" s="32"/>
    </row>
    <row r="1618" ht="12.75">
      <c r="Q1618" s="32"/>
    </row>
    <row r="1619" ht="12.75">
      <c r="Q1619" s="32"/>
    </row>
    <row r="1620" ht="12.75">
      <c r="Q1620" s="32"/>
    </row>
    <row r="1621" ht="12.75">
      <c r="Q1621" s="32"/>
    </row>
    <row r="1622" ht="12.75">
      <c r="Q1622" s="32"/>
    </row>
    <row r="1623" ht="12.75">
      <c r="Q1623" s="32"/>
    </row>
    <row r="1624" ht="12.75">
      <c r="Q1624" s="32"/>
    </row>
    <row r="1625" ht="12.75">
      <c r="Q1625" s="32"/>
    </row>
    <row r="1626" ht="12.75">
      <c r="Q1626" s="32"/>
    </row>
    <row r="1627" ht="12.75">
      <c r="Q1627" s="32"/>
    </row>
    <row r="1628" ht="12.75">
      <c r="Q1628" s="32"/>
    </row>
    <row r="1629" ht="12.75">
      <c r="Q1629" s="32"/>
    </row>
    <row r="1630" ht="12.75">
      <c r="Q1630" s="32"/>
    </row>
    <row r="1631" ht="12.75">
      <c r="Q1631" s="32"/>
    </row>
    <row r="1632" ht="12.75">
      <c r="Q1632" s="32"/>
    </row>
    <row r="1633" ht="12.75">
      <c r="Q1633" s="32"/>
    </row>
    <row r="1634" ht="12.75">
      <c r="Q1634" s="32"/>
    </row>
    <row r="1635" ht="12.75">
      <c r="Q1635" s="32"/>
    </row>
    <row r="1636" ht="12.75">
      <c r="Q1636" s="32"/>
    </row>
    <row r="1637" ht="12.75">
      <c r="Q1637" s="32"/>
    </row>
    <row r="1638" ht="12.75">
      <c r="Q1638" s="32"/>
    </row>
    <row r="1639" ht="12.75">
      <c r="Q1639" s="32"/>
    </row>
    <row r="1640" ht="12.75">
      <c r="Q1640" s="32"/>
    </row>
    <row r="1641" ht="12.75">
      <c r="Q1641" s="32"/>
    </row>
    <row r="1642" ht="12.75">
      <c r="Q1642" s="32"/>
    </row>
    <row r="1643" ht="12.75">
      <c r="Q1643" s="32"/>
    </row>
    <row r="1644" ht="12.75">
      <c r="Q1644" s="32"/>
    </row>
    <row r="1645" ht="12.75">
      <c r="Q1645" s="32"/>
    </row>
    <row r="1646" ht="12.75">
      <c r="Q1646" s="32"/>
    </row>
    <row r="1647" ht="12.75">
      <c r="Q1647" s="32"/>
    </row>
    <row r="1648" ht="12.75">
      <c r="Q1648" s="32"/>
    </row>
    <row r="1649" ht="12.75">
      <c r="Q1649" s="32"/>
    </row>
    <row r="1650" ht="12.75">
      <c r="Q1650" s="32"/>
    </row>
    <row r="1651" ht="12.75">
      <c r="Q1651" s="32"/>
    </row>
    <row r="1652" ht="12.75">
      <c r="Q1652" s="32"/>
    </row>
    <row r="1653" ht="12.75">
      <c r="Q1653" s="32"/>
    </row>
    <row r="1654" ht="12.75">
      <c r="Q1654" s="32"/>
    </row>
    <row r="1655" ht="12.75">
      <c r="Q1655" s="32"/>
    </row>
    <row r="1656" ht="12.75">
      <c r="Q1656" s="32"/>
    </row>
    <row r="1657" ht="12.75">
      <c r="Q1657" s="32"/>
    </row>
    <row r="1658" ht="12.75">
      <c r="Q1658" s="32"/>
    </row>
    <row r="1659" ht="12.75">
      <c r="Q1659" s="32"/>
    </row>
    <row r="1660" ht="12.75">
      <c r="Q1660" s="32"/>
    </row>
    <row r="1661" ht="12.75">
      <c r="Q1661" s="32"/>
    </row>
    <row r="1662" ht="12.75">
      <c r="Q1662" s="32"/>
    </row>
    <row r="1663" ht="12.75">
      <c r="Q1663" s="32"/>
    </row>
    <row r="1664" ht="12.75">
      <c r="Q1664" s="32"/>
    </row>
    <row r="1665" ht="12.75">
      <c r="Q1665" s="32"/>
    </row>
    <row r="1666" ht="12.75">
      <c r="Q1666" s="32"/>
    </row>
    <row r="1667" ht="12.75">
      <c r="Q1667" s="32"/>
    </row>
    <row r="1668" ht="12.75">
      <c r="Q1668" s="32"/>
    </row>
    <row r="1669" ht="12.75">
      <c r="Q1669" s="32"/>
    </row>
    <row r="1670" ht="12.75">
      <c r="Q1670" s="32"/>
    </row>
    <row r="1671" ht="12.75">
      <c r="Q1671" s="32"/>
    </row>
    <row r="1672" ht="12.75">
      <c r="Q1672" s="32"/>
    </row>
    <row r="1673" ht="12.75">
      <c r="Q1673" s="32"/>
    </row>
    <row r="1674" ht="12.75">
      <c r="Q1674" s="32"/>
    </row>
    <row r="1675" ht="12.75">
      <c r="Q1675" s="32"/>
    </row>
    <row r="1676" ht="12.75">
      <c r="Q1676" s="32"/>
    </row>
    <row r="1677" ht="12.75">
      <c r="Q1677" s="32"/>
    </row>
    <row r="1678" ht="12.75">
      <c r="Q1678" s="32"/>
    </row>
    <row r="1679" ht="12.75">
      <c r="Q1679" s="32"/>
    </row>
    <row r="1680" ht="12.75">
      <c r="Q1680" s="32"/>
    </row>
    <row r="1681" ht="12.75">
      <c r="Q1681" s="32"/>
    </row>
    <row r="1682" ht="12.75">
      <c r="Q1682" s="32"/>
    </row>
    <row r="1683" ht="12.75">
      <c r="Q1683" s="32"/>
    </row>
    <row r="1684" ht="12.75">
      <c r="Q1684" s="32"/>
    </row>
    <row r="1685" ht="12.75">
      <c r="Q1685" s="32"/>
    </row>
    <row r="1686" ht="12.75">
      <c r="Q1686" s="32"/>
    </row>
    <row r="1687" ht="12.75">
      <c r="Q1687" s="32"/>
    </row>
    <row r="1688" ht="12.75">
      <c r="Q1688" s="32"/>
    </row>
    <row r="1689" ht="12.75">
      <c r="Q1689" s="32"/>
    </row>
    <row r="1690" ht="12.75">
      <c r="Q1690" s="32"/>
    </row>
    <row r="1691" ht="12.75">
      <c r="Q1691" s="32"/>
    </row>
    <row r="1692" ht="12.75">
      <c r="Q1692" s="32"/>
    </row>
    <row r="1693" ht="12.75">
      <c r="Q1693" s="32"/>
    </row>
    <row r="1694" ht="12.75">
      <c r="Q1694" s="32"/>
    </row>
    <row r="1695" ht="12.75">
      <c r="Q1695" s="32"/>
    </row>
    <row r="1696" ht="12.75">
      <c r="Q1696" s="32"/>
    </row>
    <row r="1697" ht="12.75">
      <c r="Q1697" s="32"/>
    </row>
    <row r="1698" ht="12.75">
      <c r="Q1698" s="32"/>
    </row>
    <row r="1699" ht="12.75">
      <c r="Q1699" s="32"/>
    </row>
    <row r="1700" ht="12.75">
      <c r="Q1700" s="32"/>
    </row>
    <row r="1701" ht="12.75">
      <c r="Q1701" s="32"/>
    </row>
    <row r="1702" ht="12.75">
      <c r="Q1702" s="32"/>
    </row>
    <row r="1703" ht="12.75">
      <c r="Q1703" s="32"/>
    </row>
    <row r="1704" ht="12.75">
      <c r="Q1704" s="32"/>
    </row>
    <row r="1705" ht="12.75">
      <c r="Q1705" s="32"/>
    </row>
    <row r="1706" ht="12.75">
      <c r="Q1706" s="32"/>
    </row>
    <row r="1707" ht="12.75">
      <c r="Q1707" s="32"/>
    </row>
    <row r="1708" ht="12.75">
      <c r="Q1708" s="32"/>
    </row>
    <row r="1709" ht="12.75">
      <c r="Q1709" s="32"/>
    </row>
    <row r="1710" ht="12.75">
      <c r="Q1710" s="32"/>
    </row>
    <row r="1711" ht="12.75">
      <c r="Q1711" s="32"/>
    </row>
    <row r="1712" ht="12.75">
      <c r="Q1712" s="32"/>
    </row>
    <row r="1713" ht="12.75">
      <c r="Q1713" s="32"/>
    </row>
    <row r="1714" ht="12.75">
      <c r="Q1714" s="32"/>
    </row>
    <row r="1715" ht="12.75">
      <c r="Q1715" s="32"/>
    </row>
    <row r="1716" ht="12.75">
      <c r="Q1716" s="32"/>
    </row>
    <row r="1717" ht="12.75">
      <c r="Q1717" s="32"/>
    </row>
    <row r="1718" ht="12.75">
      <c r="Q1718" s="32"/>
    </row>
    <row r="1719" ht="12.75">
      <c r="Q1719" s="32"/>
    </row>
    <row r="1720" ht="12.75">
      <c r="Q1720" s="32"/>
    </row>
    <row r="1721" ht="12.75">
      <c r="Q1721" s="32"/>
    </row>
    <row r="1722" ht="12.75">
      <c r="Q1722" s="32"/>
    </row>
    <row r="1723" ht="12.75">
      <c r="Q1723" s="32"/>
    </row>
    <row r="1724" ht="12.75">
      <c r="Q1724" s="32"/>
    </row>
    <row r="1725" ht="12.75">
      <c r="Q1725" s="32"/>
    </row>
    <row r="1726" ht="12.75">
      <c r="Q1726" s="32"/>
    </row>
    <row r="1727" ht="12.75">
      <c r="Q1727" s="32"/>
    </row>
    <row r="1728" ht="12.75">
      <c r="Q1728" s="32"/>
    </row>
    <row r="1729" ht="12.75">
      <c r="Q1729" s="32"/>
    </row>
    <row r="1730" ht="12.75">
      <c r="Q1730" s="32"/>
    </row>
    <row r="1731" ht="12.75">
      <c r="Q1731" s="32"/>
    </row>
    <row r="1732" ht="12.75">
      <c r="Q1732" s="32"/>
    </row>
    <row r="1733" ht="12.75">
      <c r="Q1733" s="32"/>
    </row>
    <row r="1734" ht="12.75">
      <c r="Q1734" s="32"/>
    </row>
    <row r="1735" ht="12.75">
      <c r="Q1735" s="32"/>
    </row>
    <row r="1736" ht="12.75">
      <c r="Q1736" s="32"/>
    </row>
    <row r="1737" ht="12.75">
      <c r="Q1737" s="32"/>
    </row>
    <row r="1738" ht="12.75">
      <c r="Q1738" s="32"/>
    </row>
    <row r="1739" ht="12.75">
      <c r="Q1739" s="32"/>
    </row>
    <row r="1740" ht="12.75">
      <c r="Q1740" s="32"/>
    </row>
    <row r="1741" ht="12.75">
      <c r="Q1741" s="32"/>
    </row>
    <row r="1742" ht="12.75">
      <c r="Q1742" s="32"/>
    </row>
    <row r="1743" ht="12.75">
      <c r="Q1743" s="32"/>
    </row>
    <row r="1744" ht="12.75">
      <c r="Q1744" s="32"/>
    </row>
    <row r="1745" ht="12.75">
      <c r="Q1745" s="32"/>
    </row>
    <row r="1746" ht="12.75">
      <c r="Q1746" s="32"/>
    </row>
    <row r="1747" ht="12.75">
      <c r="Q1747" s="32"/>
    </row>
    <row r="1748" ht="12.75">
      <c r="Q1748" s="32"/>
    </row>
    <row r="1749" ht="12.75">
      <c r="Q1749" s="32"/>
    </row>
    <row r="1750" ht="12.75">
      <c r="Q1750" s="32"/>
    </row>
    <row r="1751" ht="12.75">
      <c r="Q1751" s="32"/>
    </row>
    <row r="1752" ht="12.75">
      <c r="Q1752" s="32"/>
    </row>
    <row r="1753" ht="12.75">
      <c r="Q1753" s="32"/>
    </row>
    <row r="1754" ht="12.75">
      <c r="Q1754" s="32"/>
    </row>
    <row r="1755" ht="12.75">
      <c r="Q1755" s="32"/>
    </row>
    <row r="1756" ht="12.75">
      <c r="Q1756" s="32"/>
    </row>
    <row r="1757" ht="12.75">
      <c r="Q1757" s="32"/>
    </row>
    <row r="1758" ht="12.75">
      <c r="Q1758" s="32"/>
    </row>
    <row r="1759" ht="12.75">
      <c r="Q1759" s="32"/>
    </row>
    <row r="1760" ht="12.75">
      <c r="Q1760" s="32"/>
    </row>
    <row r="1761" ht="12.75">
      <c r="Q1761" s="32"/>
    </row>
    <row r="1762" ht="12.75">
      <c r="Q1762" s="32"/>
    </row>
    <row r="1763" ht="12.75">
      <c r="Q1763" s="32"/>
    </row>
    <row r="1764" ht="12.75">
      <c r="Q1764" s="32"/>
    </row>
    <row r="1765" ht="12.75">
      <c r="Q1765" s="32"/>
    </row>
    <row r="1766" ht="12.75">
      <c r="Q1766" s="32"/>
    </row>
    <row r="1767" ht="12.75">
      <c r="Q1767" s="32"/>
    </row>
    <row r="1768" ht="12.75">
      <c r="Q1768" s="32"/>
    </row>
    <row r="1769" ht="12.75">
      <c r="Q1769" s="32"/>
    </row>
    <row r="1770" ht="12.75">
      <c r="Q1770" s="32"/>
    </row>
    <row r="1771" ht="12.75">
      <c r="Q1771" s="32"/>
    </row>
    <row r="1772" ht="12.75">
      <c r="Q1772" s="32"/>
    </row>
    <row r="1773" ht="12.75">
      <c r="Q1773" s="32"/>
    </row>
    <row r="1774" ht="12.75">
      <c r="Q1774" s="32"/>
    </row>
    <row r="1775" ht="12.75">
      <c r="Q1775" s="32"/>
    </row>
    <row r="1776" ht="12.75">
      <c r="Q1776" s="32"/>
    </row>
    <row r="1777" ht="12.75">
      <c r="Q1777" s="32"/>
    </row>
    <row r="1778" ht="12.75">
      <c r="Q1778" s="32"/>
    </row>
    <row r="1779" ht="12.75">
      <c r="Q1779" s="32"/>
    </row>
    <row r="1780" ht="12.75">
      <c r="Q1780" s="32"/>
    </row>
    <row r="1781" ht="12.75">
      <c r="Q1781" s="32"/>
    </row>
    <row r="1782" ht="12.75">
      <c r="Q1782" s="32"/>
    </row>
    <row r="1783" ht="12.75">
      <c r="Q1783" s="32"/>
    </row>
    <row r="1784" ht="12.75">
      <c r="Q1784" s="32"/>
    </row>
    <row r="1785" ht="12.75">
      <c r="Q1785" s="32"/>
    </row>
    <row r="1786" ht="12.75">
      <c r="Q1786" s="32"/>
    </row>
    <row r="1787" ht="12.75">
      <c r="Q1787" s="32"/>
    </row>
    <row r="1788" ht="12.75">
      <c r="Q1788" s="32"/>
    </row>
    <row r="1789" ht="12.75">
      <c r="Q1789" s="32"/>
    </row>
    <row r="1790" ht="12.75">
      <c r="Q1790" s="32"/>
    </row>
    <row r="1791" ht="12.75">
      <c r="Q1791" s="32"/>
    </row>
    <row r="1792" ht="12.75">
      <c r="Q1792" s="32"/>
    </row>
    <row r="1793" ht="12.75">
      <c r="Q1793" s="32"/>
    </row>
    <row r="1794" ht="12.75">
      <c r="Q1794" s="32"/>
    </row>
    <row r="1795" ht="12.75">
      <c r="Q1795" s="32"/>
    </row>
    <row r="1796" ht="12.75">
      <c r="Q1796" s="32"/>
    </row>
    <row r="1797" ht="12.75">
      <c r="Q1797" s="32"/>
    </row>
    <row r="1798" ht="12.75">
      <c r="Q1798" s="32"/>
    </row>
    <row r="1799" ht="12.75">
      <c r="Q1799" s="32"/>
    </row>
    <row r="1800" ht="12.75">
      <c r="Q1800" s="32"/>
    </row>
    <row r="1801" ht="12.75">
      <c r="Q1801" s="32"/>
    </row>
    <row r="1802" ht="12.75">
      <c r="Q1802" s="32"/>
    </row>
    <row r="1803" ht="12.75">
      <c r="Q1803" s="32"/>
    </row>
    <row r="1804" ht="12.75">
      <c r="Q1804" s="32"/>
    </row>
    <row r="1805" ht="12.75">
      <c r="Q1805" s="32"/>
    </row>
    <row r="1806" ht="12.75">
      <c r="Q1806" s="32"/>
    </row>
    <row r="1807" ht="12.75">
      <c r="Q1807" s="32"/>
    </row>
    <row r="1808" ht="12.75">
      <c r="Q1808" s="32"/>
    </row>
    <row r="1809" ht="12.75">
      <c r="Q1809" s="32"/>
    </row>
    <row r="1810" ht="12.75">
      <c r="Q1810" s="32"/>
    </row>
    <row r="1811" ht="12.75">
      <c r="Q1811" s="32"/>
    </row>
    <row r="1812" ht="12.75">
      <c r="Q1812" s="32"/>
    </row>
    <row r="1813" ht="12.75">
      <c r="Q1813" s="32"/>
    </row>
    <row r="1814" ht="12.75">
      <c r="Q1814" s="32"/>
    </row>
    <row r="1815" ht="12.75">
      <c r="Q1815" s="32"/>
    </row>
    <row r="1816" ht="12.75">
      <c r="Q1816" s="32"/>
    </row>
    <row r="1817" ht="12.75">
      <c r="Q1817" s="32"/>
    </row>
    <row r="1818" ht="12.75">
      <c r="Q1818" s="32"/>
    </row>
    <row r="1819" ht="12.75">
      <c r="Q1819" s="32"/>
    </row>
    <row r="1820" ht="12.75">
      <c r="Q1820" s="32"/>
    </row>
    <row r="1821" ht="12.75">
      <c r="Q1821" s="32"/>
    </row>
    <row r="1822" ht="12.75">
      <c r="Q1822" s="32"/>
    </row>
    <row r="1823" ht="12.75">
      <c r="Q1823" s="32"/>
    </row>
    <row r="1824" ht="12.75">
      <c r="Q1824" s="32"/>
    </row>
    <row r="1825" ht="12.75">
      <c r="Q1825" s="32"/>
    </row>
    <row r="1826" ht="12.75">
      <c r="Q1826" s="32"/>
    </row>
    <row r="1827" ht="12.75">
      <c r="Q1827" s="32"/>
    </row>
    <row r="1828" ht="12.75">
      <c r="Q1828" s="32"/>
    </row>
    <row r="1829" ht="12.75">
      <c r="Q1829" s="32"/>
    </row>
    <row r="1830" ht="12.75">
      <c r="Q1830" s="32"/>
    </row>
    <row r="1831" ht="12.75">
      <c r="Q1831" s="32"/>
    </row>
    <row r="1832" ht="12.75">
      <c r="Q1832" s="32"/>
    </row>
    <row r="1833" ht="12.75">
      <c r="Q1833" s="32"/>
    </row>
    <row r="1834" ht="12.75">
      <c r="Q1834" s="32"/>
    </row>
    <row r="1835" ht="12.75">
      <c r="Q1835" s="32"/>
    </row>
    <row r="1836" ht="12.75">
      <c r="Q1836" s="32"/>
    </row>
    <row r="1837" ht="12.75">
      <c r="Q1837" s="32"/>
    </row>
    <row r="1838" ht="12.75">
      <c r="Q1838" s="32"/>
    </row>
    <row r="1839" ht="12.75">
      <c r="Q1839" s="32"/>
    </row>
    <row r="1840" ht="12.75">
      <c r="Q1840" s="32"/>
    </row>
    <row r="1841" ht="12.75">
      <c r="Q1841" s="32"/>
    </row>
    <row r="1842" ht="12.75">
      <c r="Q1842" s="32"/>
    </row>
    <row r="1843" ht="12.75">
      <c r="Q1843" s="32"/>
    </row>
    <row r="1844" ht="12.75">
      <c r="Q1844" s="32"/>
    </row>
    <row r="1845" ht="12.75">
      <c r="Q1845" s="32"/>
    </row>
    <row r="1846" ht="12.75">
      <c r="Q1846" s="32"/>
    </row>
    <row r="1847" ht="12.75">
      <c r="Q1847" s="32"/>
    </row>
    <row r="1848" ht="12.75">
      <c r="Q1848" s="32"/>
    </row>
    <row r="1849" ht="12.75">
      <c r="Q1849" s="32"/>
    </row>
    <row r="1850" ht="12.75">
      <c r="Q1850" s="32"/>
    </row>
    <row r="1851" ht="12.75">
      <c r="Q1851" s="32"/>
    </row>
    <row r="1852" ht="12.75">
      <c r="Q1852" s="32"/>
    </row>
    <row r="1853" ht="12.75">
      <c r="Q1853" s="32"/>
    </row>
    <row r="1854" ht="12.75">
      <c r="Q1854" s="32"/>
    </row>
    <row r="1855" ht="12.75">
      <c r="Q1855" s="32"/>
    </row>
    <row r="1856" ht="12.75">
      <c r="Q1856" s="32"/>
    </row>
    <row r="1857" ht="12.75">
      <c r="Q1857" s="32"/>
    </row>
    <row r="1858" ht="12.75">
      <c r="Q1858" s="32"/>
    </row>
    <row r="1859" ht="12.75">
      <c r="Q1859" s="32"/>
    </row>
    <row r="1860" ht="12.75">
      <c r="Q1860" s="32"/>
    </row>
    <row r="1861" ht="12.75">
      <c r="Q1861" s="32"/>
    </row>
    <row r="1862" ht="12.75">
      <c r="Q1862" s="32"/>
    </row>
    <row r="1863" ht="12.75">
      <c r="Q1863" s="32"/>
    </row>
    <row r="1864" ht="12.75">
      <c r="Q1864" s="32"/>
    </row>
    <row r="1865" ht="12.75">
      <c r="Q1865" s="32"/>
    </row>
    <row r="1866" ht="12.75">
      <c r="Q1866" s="32"/>
    </row>
    <row r="1867" ht="12.75">
      <c r="Q1867" s="32"/>
    </row>
    <row r="1868" ht="12.75">
      <c r="Q1868" s="32"/>
    </row>
    <row r="1869" ht="12.75">
      <c r="Q1869" s="32"/>
    </row>
    <row r="1870" ht="12.75">
      <c r="Q1870" s="32"/>
    </row>
    <row r="1871" ht="12.75">
      <c r="Q1871" s="32"/>
    </row>
    <row r="1872" ht="12.75">
      <c r="Q1872" s="32"/>
    </row>
    <row r="1873" ht="12.75">
      <c r="Q1873" s="32"/>
    </row>
    <row r="1874" ht="12.75">
      <c r="Q1874" s="32"/>
    </row>
    <row r="1875" ht="12.75">
      <c r="Q1875" s="32"/>
    </row>
    <row r="1876" ht="12.75">
      <c r="Q1876" s="32"/>
    </row>
    <row r="1877" ht="12.75">
      <c r="Q1877" s="32"/>
    </row>
    <row r="1878" ht="12.75">
      <c r="Q1878" s="32"/>
    </row>
    <row r="1879" ht="12.75">
      <c r="Q1879" s="32"/>
    </row>
    <row r="1880" ht="12.75">
      <c r="Q1880" s="32"/>
    </row>
    <row r="1881" ht="12.75">
      <c r="Q1881" s="32"/>
    </row>
    <row r="1882" ht="12.75">
      <c r="Q1882" s="32"/>
    </row>
    <row r="1883" ht="12.75">
      <c r="Q1883" s="32"/>
    </row>
    <row r="1884" ht="12.75">
      <c r="Q1884" s="32"/>
    </row>
    <row r="1885" ht="12.75">
      <c r="Q1885" s="32"/>
    </row>
    <row r="1886" ht="12.75">
      <c r="Q1886" s="32"/>
    </row>
    <row r="1887" ht="12.75">
      <c r="Q1887" s="32"/>
    </row>
    <row r="1888" ht="12.75">
      <c r="Q1888" s="32"/>
    </row>
    <row r="1889" ht="12.75">
      <c r="Q1889" s="32"/>
    </row>
    <row r="1890" ht="12.75">
      <c r="Q1890" s="32"/>
    </row>
    <row r="1891" ht="12.75">
      <c r="Q1891" s="32"/>
    </row>
    <row r="1892" ht="12.75">
      <c r="Q1892" s="32"/>
    </row>
    <row r="1893" ht="12.75">
      <c r="Q1893" s="32"/>
    </row>
    <row r="1894" ht="12.75">
      <c r="Q1894" s="32"/>
    </row>
    <row r="1895" ht="12.75">
      <c r="Q1895" s="32"/>
    </row>
    <row r="1896" ht="12.75">
      <c r="Q1896" s="32"/>
    </row>
    <row r="1897" ht="12.75">
      <c r="Q1897" s="32"/>
    </row>
    <row r="1898" ht="12.75">
      <c r="Q1898" s="32"/>
    </row>
    <row r="1899" ht="12.75">
      <c r="Q1899" s="32"/>
    </row>
    <row r="1900" ht="12.75">
      <c r="Q1900" s="32"/>
    </row>
    <row r="1901" ht="12.75">
      <c r="Q1901" s="32"/>
    </row>
    <row r="1902" ht="12.75">
      <c r="Q1902" s="32"/>
    </row>
    <row r="1903" ht="12.75">
      <c r="Q1903" s="32"/>
    </row>
    <row r="1904" ht="12.75">
      <c r="Q1904" s="32"/>
    </row>
    <row r="1905" ht="12.75">
      <c r="Q1905" s="32"/>
    </row>
    <row r="1906" ht="12.75">
      <c r="Q1906" s="32"/>
    </row>
    <row r="1907" ht="12.75">
      <c r="Q1907" s="32"/>
    </row>
    <row r="1908" ht="12.75">
      <c r="Q1908" s="32"/>
    </row>
    <row r="1909" ht="12.75">
      <c r="Q1909" s="32"/>
    </row>
    <row r="1910" ht="12.75">
      <c r="Q1910" s="32"/>
    </row>
    <row r="1911" ht="12.75">
      <c r="Q1911" s="32"/>
    </row>
    <row r="1912" ht="12.75">
      <c r="Q1912" s="32"/>
    </row>
    <row r="1913" ht="12.75">
      <c r="Q1913" s="32"/>
    </row>
    <row r="1914" ht="12.75">
      <c r="Q1914" s="32"/>
    </row>
    <row r="1915" ht="12.75">
      <c r="Q1915" s="32"/>
    </row>
    <row r="1916" ht="12.75">
      <c r="Q1916" s="32"/>
    </row>
    <row r="1917" ht="12.75">
      <c r="Q1917" s="32"/>
    </row>
    <row r="1918" ht="12.75">
      <c r="Q1918" s="32"/>
    </row>
    <row r="1919" ht="12.75">
      <c r="Q1919" s="32"/>
    </row>
    <row r="1920" ht="12.75">
      <c r="Q1920" s="32"/>
    </row>
    <row r="1921" ht="12.75">
      <c r="Q1921" s="32"/>
    </row>
    <row r="1922" ht="12.75">
      <c r="Q1922" s="32"/>
    </row>
    <row r="1923" ht="12.75">
      <c r="Q1923" s="32"/>
    </row>
    <row r="1924" ht="12.75">
      <c r="Q1924" s="32"/>
    </row>
    <row r="1925" ht="12.75">
      <c r="Q1925" s="32"/>
    </row>
    <row r="1926" ht="12.75">
      <c r="Q1926" s="32"/>
    </row>
    <row r="1927" ht="12.75">
      <c r="Q1927" s="32"/>
    </row>
    <row r="1928" ht="12.75">
      <c r="Q1928" s="32"/>
    </row>
    <row r="1929" ht="12.75">
      <c r="Q1929" s="32"/>
    </row>
    <row r="1930" ht="12.75">
      <c r="Q1930" s="32"/>
    </row>
    <row r="1931" ht="12.75">
      <c r="Q1931" s="32"/>
    </row>
    <row r="1932" ht="12.75">
      <c r="Q1932" s="32"/>
    </row>
    <row r="1933" ht="12.75">
      <c r="Q1933" s="32"/>
    </row>
    <row r="1934" ht="12.75">
      <c r="Q1934" s="32"/>
    </row>
    <row r="1935" ht="12.75">
      <c r="Q1935" s="32"/>
    </row>
    <row r="1936" ht="12.75">
      <c r="Q1936" s="32"/>
    </row>
    <row r="1937" ht="12.75">
      <c r="Q1937" s="32"/>
    </row>
    <row r="1938" ht="12.75">
      <c r="Q1938" s="32"/>
    </row>
    <row r="1939" ht="12.75">
      <c r="Q1939" s="32"/>
    </row>
    <row r="1940" ht="12.75">
      <c r="Q1940" s="32"/>
    </row>
    <row r="1941" ht="12.75">
      <c r="Q1941" s="32"/>
    </row>
    <row r="1942" ht="12.75">
      <c r="Q1942" s="32"/>
    </row>
    <row r="1943" ht="12.75">
      <c r="Q1943" s="32"/>
    </row>
    <row r="1944" ht="12.75">
      <c r="Q1944" s="32"/>
    </row>
    <row r="1945" ht="12.75">
      <c r="Q1945" s="32"/>
    </row>
    <row r="1946" ht="12.75">
      <c r="Q1946" s="32"/>
    </row>
    <row r="1947" ht="12.75">
      <c r="Q1947" s="32"/>
    </row>
    <row r="1948" ht="12.75">
      <c r="Q1948" s="32"/>
    </row>
    <row r="1949" ht="12.75">
      <c r="Q1949" s="32"/>
    </row>
    <row r="1950" ht="12.75">
      <c r="Q1950" s="32"/>
    </row>
    <row r="1951" ht="12.75">
      <c r="Q1951" s="32"/>
    </row>
    <row r="1952" ht="12.75">
      <c r="Q1952" s="32"/>
    </row>
    <row r="1953" ht="12.75">
      <c r="Q1953" s="32"/>
    </row>
    <row r="1954" ht="12.75">
      <c r="Q1954" s="32"/>
    </row>
    <row r="1955" ht="12.75">
      <c r="Q1955" s="32"/>
    </row>
    <row r="1956" ht="12.75">
      <c r="Q1956" s="32"/>
    </row>
    <row r="1957" ht="12.75">
      <c r="Q1957" s="32"/>
    </row>
    <row r="1958" ht="12.75">
      <c r="Q1958" s="32"/>
    </row>
    <row r="1959" ht="12.75">
      <c r="Q1959" s="32"/>
    </row>
    <row r="1960" ht="12.75">
      <c r="Q1960" s="32"/>
    </row>
    <row r="1961" ht="12.75">
      <c r="Q1961" s="32"/>
    </row>
    <row r="1962" ht="12.75">
      <c r="Q1962" s="32"/>
    </row>
    <row r="1963" ht="12.75">
      <c r="Q1963" s="32"/>
    </row>
    <row r="1964" ht="12.75">
      <c r="Q1964" s="32"/>
    </row>
    <row r="1965" ht="12.75">
      <c r="Q1965" s="32"/>
    </row>
    <row r="1966" ht="12.75">
      <c r="Q1966" s="32"/>
    </row>
    <row r="1967" ht="12.75">
      <c r="Q1967" s="32"/>
    </row>
    <row r="1968" ht="12.75">
      <c r="Q1968" s="32"/>
    </row>
    <row r="1969" ht="12.75">
      <c r="Q1969" s="32"/>
    </row>
    <row r="1970" ht="12.75">
      <c r="Q1970" s="32"/>
    </row>
    <row r="1971" ht="12.75">
      <c r="Q1971" s="32"/>
    </row>
    <row r="1972" ht="12.75">
      <c r="Q1972" s="32"/>
    </row>
    <row r="1973" ht="12.75">
      <c r="Q1973" s="32"/>
    </row>
    <row r="1974" ht="12.75">
      <c r="Q1974" s="32"/>
    </row>
    <row r="1975" ht="12.75">
      <c r="Q1975" s="32"/>
    </row>
    <row r="1976" ht="12.75">
      <c r="Q1976" s="32"/>
    </row>
    <row r="1977" ht="12.75">
      <c r="Q1977" s="32"/>
    </row>
    <row r="1978" ht="12.75">
      <c r="Q1978" s="32"/>
    </row>
    <row r="1979" ht="12.75">
      <c r="Q1979" s="32"/>
    </row>
    <row r="1980" ht="12.75">
      <c r="Q1980" s="32"/>
    </row>
    <row r="1981" ht="12.75">
      <c r="Q1981" s="32"/>
    </row>
    <row r="1982" ht="12.75">
      <c r="Q1982" s="32"/>
    </row>
    <row r="1983" ht="12.75">
      <c r="Q1983" s="32"/>
    </row>
    <row r="1984" ht="12.75">
      <c r="Q1984" s="32"/>
    </row>
    <row r="1985" ht="12.75">
      <c r="Q1985" s="32"/>
    </row>
    <row r="1986" ht="12.75">
      <c r="Q1986" s="32"/>
    </row>
    <row r="1987" ht="12.75">
      <c r="Q1987" s="32"/>
    </row>
    <row r="1988" ht="12.75">
      <c r="Q1988" s="32"/>
    </row>
    <row r="1989" ht="12.75">
      <c r="Q1989" s="32"/>
    </row>
    <row r="1990" ht="12.75">
      <c r="Q1990" s="32"/>
    </row>
    <row r="1991" ht="12.75">
      <c r="Q1991" s="32"/>
    </row>
    <row r="1992" ht="12.75">
      <c r="Q1992" s="32"/>
    </row>
    <row r="1993" ht="12.75">
      <c r="Q1993" s="32"/>
    </row>
    <row r="1994" ht="12.75">
      <c r="Q1994" s="32"/>
    </row>
    <row r="1995" ht="12.75">
      <c r="Q1995" s="32"/>
    </row>
    <row r="1996" ht="12.75">
      <c r="Q1996" s="32"/>
    </row>
    <row r="1997" ht="12.75">
      <c r="Q1997" s="32"/>
    </row>
    <row r="1998" ht="12.75">
      <c r="Q1998" s="32"/>
    </row>
    <row r="1999" ht="12.75">
      <c r="Q1999" s="32"/>
    </row>
    <row r="2000" ht="12.75">
      <c r="Q2000" s="32"/>
    </row>
    <row r="2001" ht="12.75">
      <c r="Q2001" s="32"/>
    </row>
    <row r="2002" ht="12.75">
      <c r="Q2002" s="32"/>
    </row>
    <row r="2003" ht="12.75">
      <c r="Q2003" s="32"/>
    </row>
    <row r="2004" ht="12.75">
      <c r="Q2004" s="32"/>
    </row>
    <row r="2005" ht="12.75">
      <c r="Q2005" s="32"/>
    </row>
    <row r="2006" ht="12.75">
      <c r="Q2006" s="32"/>
    </row>
    <row r="2007" ht="12.75">
      <c r="Q2007" s="32"/>
    </row>
    <row r="2008" ht="12.75">
      <c r="Q2008" s="32"/>
    </row>
    <row r="2009" ht="12.75">
      <c r="Q2009" s="32"/>
    </row>
    <row r="2010" ht="12.75">
      <c r="Q2010" s="32"/>
    </row>
    <row r="2011" ht="12.75">
      <c r="Q2011" s="32"/>
    </row>
    <row r="2012" ht="12.75">
      <c r="Q2012" s="32"/>
    </row>
    <row r="2013" ht="12.75">
      <c r="Q2013" s="32"/>
    </row>
    <row r="2014" ht="12.75">
      <c r="Q2014" s="32"/>
    </row>
    <row r="2015" ht="12.75">
      <c r="Q2015" s="32"/>
    </row>
    <row r="2016" ht="12.75">
      <c r="Q2016" s="32"/>
    </row>
    <row r="2017" ht="12.75">
      <c r="Q2017" s="32"/>
    </row>
    <row r="2018" ht="12.75">
      <c r="Q2018" s="32"/>
    </row>
    <row r="2019" ht="12.75">
      <c r="Q2019" s="32"/>
    </row>
    <row r="2020" ht="12.75">
      <c r="Q2020" s="32"/>
    </row>
    <row r="2021" ht="12.75">
      <c r="Q2021" s="32"/>
    </row>
    <row r="2022" ht="12.75">
      <c r="Q2022" s="32"/>
    </row>
    <row r="2023" ht="12.75">
      <c r="Q2023" s="32"/>
    </row>
    <row r="2024" ht="12.75">
      <c r="Q2024" s="32"/>
    </row>
    <row r="2025" ht="12.75">
      <c r="Q2025" s="32"/>
    </row>
    <row r="2026" ht="12.75">
      <c r="Q2026" s="32"/>
    </row>
    <row r="2027" ht="12.75">
      <c r="Q2027" s="32"/>
    </row>
    <row r="2028" ht="12.75">
      <c r="Q2028" s="32"/>
    </row>
    <row r="2029" ht="12.75">
      <c r="Q2029" s="32"/>
    </row>
    <row r="2030" ht="12.75">
      <c r="Q2030" s="32"/>
    </row>
    <row r="2031" ht="12.75">
      <c r="Q2031" s="32"/>
    </row>
    <row r="2032" ht="12.75">
      <c r="Q2032" s="32"/>
    </row>
    <row r="2033" ht="12.75">
      <c r="Q2033" s="32"/>
    </row>
    <row r="2034" ht="12.75">
      <c r="Q2034" s="32"/>
    </row>
    <row r="2035" ht="12.75">
      <c r="Q2035" s="32"/>
    </row>
    <row r="2036" ht="12.75">
      <c r="Q2036" s="32"/>
    </row>
    <row r="2037" ht="12.75">
      <c r="Q2037" s="32"/>
    </row>
    <row r="2038" ht="12.75">
      <c r="Q2038" s="32"/>
    </row>
    <row r="2039" ht="12.75">
      <c r="Q2039" s="32"/>
    </row>
    <row r="2040" ht="12.75">
      <c r="Q2040" s="32"/>
    </row>
    <row r="2041" ht="12.75">
      <c r="Q2041" s="32"/>
    </row>
    <row r="2042" ht="12.75">
      <c r="Q2042" s="32"/>
    </row>
    <row r="2043" ht="12.75">
      <c r="Q2043" s="32"/>
    </row>
    <row r="2044" ht="12.75">
      <c r="Q2044" s="32"/>
    </row>
    <row r="2045" ht="12.75">
      <c r="Q2045" s="32"/>
    </row>
    <row r="2046" ht="12.75">
      <c r="Q2046" s="32"/>
    </row>
    <row r="2047" ht="12.75">
      <c r="Q2047" s="32"/>
    </row>
    <row r="2048" ht="12.75">
      <c r="Q2048" s="32"/>
    </row>
    <row r="2049" ht="12.75">
      <c r="Q2049" s="32"/>
    </row>
    <row r="2050" ht="12.75">
      <c r="Q2050" s="32"/>
    </row>
    <row r="2051" ht="12.75">
      <c r="Q2051" s="32"/>
    </row>
    <row r="2052" ht="12.75">
      <c r="Q2052" s="32"/>
    </row>
    <row r="2053" ht="12.75">
      <c r="Q2053" s="32"/>
    </row>
    <row r="2054" ht="12.75">
      <c r="Q2054" s="32"/>
    </row>
    <row r="2055" ht="12.75">
      <c r="Q2055" s="32"/>
    </row>
    <row r="2056" ht="12.75">
      <c r="Q2056" s="32"/>
    </row>
    <row r="2057" ht="12.75">
      <c r="Q2057" s="32"/>
    </row>
    <row r="2058" ht="12.75">
      <c r="Q2058" s="32"/>
    </row>
    <row r="2059" ht="12.75">
      <c r="Q2059" s="32"/>
    </row>
    <row r="2060" ht="12.75">
      <c r="Q2060" s="32"/>
    </row>
    <row r="2061" ht="12.75">
      <c r="Q2061" s="32"/>
    </row>
    <row r="2062" ht="12.75">
      <c r="Q2062" s="32"/>
    </row>
    <row r="2063" ht="12.75">
      <c r="Q2063" s="32"/>
    </row>
    <row r="2064" ht="12.75">
      <c r="Q2064" s="32"/>
    </row>
    <row r="2065" ht="12.75">
      <c r="Q2065" s="32"/>
    </row>
    <row r="2066" ht="12.75">
      <c r="Q2066" s="32"/>
    </row>
    <row r="2067" ht="12.75">
      <c r="Q2067" s="32"/>
    </row>
    <row r="2068" ht="12.75">
      <c r="Q2068" s="32"/>
    </row>
    <row r="2069" ht="12.75">
      <c r="Q2069" s="32"/>
    </row>
    <row r="2070" ht="12.75">
      <c r="Q2070" s="32"/>
    </row>
    <row r="2071" ht="12.75">
      <c r="Q2071" s="32"/>
    </row>
    <row r="2072" ht="12.75">
      <c r="Q2072" s="32"/>
    </row>
    <row r="2073" ht="12.75">
      <c r="Q2073" s="32"/>
    </row>
    <row r="2074" ht="12.75">
      <c r="Q2074" s="32"/>
    </row>
    <row r="2075" ht="12.75">
      <c r="Q2075" s="32"/>
    </row>
    <row r="2076" ht="12.75">
      <c r="Q2076" s="32"/>
    </row>
    <row r="2077" ht="12.75">
      <c r="Q2077" s="32"/>
    </row>
    <row r="2078" ht="12.75">
      <c r="Q2078" s="32"/>
    </row>
    <row r="2079" ht="12.75">
      <c r="Q2079" s="32"/>
    </row>
    <row r="2080" ht="12.75">
      <c r="Q2080" s="32"/>
    </row>
    <row r="2081" ht="12.75">
      <c r="Q2081" s="32"/>
    </row>
    <row r="2082" ht="12.75">
      <c r="Q2082" s="32"/>
    </row>
    <row r="2083" ht="12.75">
      <c r="Q2083" s="32"/>
    </row>
    <row r="2084" ht="12.75">
      <c r="Q2084" s="32"/>
    </row>
    <row r="2085" ht="12.75">
      <c r="Q2085" s="32"/>
    </row>
    <row r="2086" ht="12.75">
      <c r="Q2086" s="32"/>
    </row>
    <row r="2087" ht="12.75">
      <c r="Q2087" s="32"/>
    </row>
    <row r="2088" ht="12.75">
      <c r="Q2088" s="32"/>
    </row>
    <row r="2089" ht="12.75">
      <c r="Q2089" s="32"/>
    </row>
    <row r="2090" ht="12.75">
      <c r="Q2090" s="32"/>
    </row>
    <row r="2091" ht="12.75">
      <c r="Q2091" s="32"/>
    </row>
    <row r="2092" ht="12.75">
      <c r="Q2092" s="32"/>
    </row>
    <row r="2093" ht="12.75">
      <c r="Q2093" s="32"/>
    </row>
    <row r="2094" ht="12.75">
      <c r="Q2094" s="32"/>
    </row>
    <row r="2095" ht="12.75">
      <c r="Q2095" s="32"/>
    </row>
    <row r="2096" ht="12.75">
      <c r="Q2096" s="32"/>
    </row>
    <row r="2097" ht="12.75">
      <c r="Q2097" s="32"/>
    </row>
    <row r="2098" ht="12.75">
      <c r="Q2098" s="32"/>
    </row>
    <row r="2099" ht="12.75">
      <c r="Q2099" s="32"/>
    </row>
    <row r="2100" ht="12.75">
      <c r="Q2100" s="32"/>
    </row>
    <row r="2101" ht="12.75">
      <c r="Q2101" s="32"/>
    </row>
    <row r="2102" ht="12.75">
      <c r="Q2102" s="32"/>
    </row>
    <row r="2103" ht="12.75">
      <c r="Q2103" s="32"/>
    </row>
    <row r="2104" ht="12.75">
      <c r="Q2104" s="32"/>
    </row>
    <row r="2105" ht="12.75">
      <c r="Q2105" s="32"/>
    </row>
    <row r="2106" ht="12.75">
      <c r="Q2106" s="32"/>
    </row>
    <row r="2107" ht="12.75">
      <c r="Q2107" s="32"/>
    </row>
    <row r="2108" ht="12.75">
      <c r="Q2108" s="32"/>
    </row>
    <row r="2109" ht="12.75">
      <c r="Q2109" s="32"/>
    </row>
    <row r="2110" ht="12.75">
      <c r="Q2110" s="32"/>
    </row>
    <row r="2111" ht="12.75">
      <c r="Q2111" s="32"/>
    </row>
    <row r="2112" ht="12.75">
      <c r="Q2112" s="32"/>
    </row>
    <row r="2113" ht="12.75">
      <c r="Q2113" s="32"/>
    </row>
    <row r="2114" ht="12.75">
      <c r="Q2114" s="32"/>
    </row>
    <row r="2115" ht="12.75">
      <c r="Q2115" s="32"/>
    </row>
    <row r="2116" ht="12.75">
      <c r="Q2116" s="32"/>
    </row>
    <row r="2117" ht="12.75">
      <c r="Q2117" s="32"/>
    </row>
    <row r="2118" ht="12.75">
      <c r="Q2118" s="32"/>
    </row>
    <row r="2119" ht="12.75">
      <c r="Q2119" s="32"/>
    </row>
    <row r="2120" ht="12.75">
      <c r="Q2120" s="32"/>
    </row>
    <row r="2121" ht="12.75">
      <c r="Q2121" s="32"/>
    </row>
    <row r="2122" ht="12.75">
      <c r="Q2122" s="32"/>
    </row>
    <row r="2123" ht="12.75">
      <c r="Q2123" s="32"/>
    </row>
    <row r="2124" ht="12.75">
      <c r="Q2124" s="32"/>
    </row>
    <row r="2125" ht="12.75">
      <c r="Q2125" s="32"/>
    </row>
    <row r="2126" ht="12.75">
      <c r="Q2126" s="32"/>
    </row>
    <row r="2127" ht="12.75">
      <c r="Q2127" s="32"/>
    </row>
    <row r="2128" ht="12.75">
      <c r="Q2128" s="32"/>
    </row>
    <row r="2129" ht="12.75">
      <c r="Q2129" s="32"/>
    </row>
    <row r="2130" ht="12.75">
      <c r="Q2130" s="32"/>
    </row>
    <row r="2131" ht="12.75">
      <c r="Q2131" s="32"/>
    </row>
    <row r="2132" ht="12.75">
      <c r="Q2132" s="32"/>
    </row>
    <row r="2133" ht="12.75">
      <c r="Q2133" s="32"/>
    </row>
    <row r="2134" ht="12.75">
      <c r="Q2134" s="32"/>
    </row>
    <row r="2135" ht="12.75">
      <c r="Q2135" s="32"/>
    </row>
    <row r="2136" ht="12.75">
      <c r="Q2136" s="32"/>
    </row>
    <row r="2137" ht="12.75">
      <c r="Q2137" s="32"/>
    </row>
    <row r="2138" ht="12.75">
      <c r="Q2138" s="32"/>
    </row>
    <row r="2139" ht="12.75">
      <c r="Q2139" s="32"/>
    </row>
    <row r="2140" ht="12.75">
      <c r="Q2140" s="32"/>
    </row>
    <row r="2141" ht="12.75">
      <c r="Q2141" s="32"/>
    </row>
    <row r="2142" ht="12.75">
      <c r="Q2142" s="32"/>
    </row>
    <row r="2143" ht="12.75">
      <c r="Q2143" s="32"/>
    </row>
    <row r="2144" ht="12.75">
      <c r="Q2144" s="32"/>
    </row>
    <row r="2145" ht="12.75">
      <c r="Q2145" s="32"/>
    </row>
    <row r="2146" ht="12.75">
      <c r="Q2146" s="32"/>
    </row>
    <row r="2147" ht="12.75">
      <c r="Q2147" s="32"/>
    </row>
    <row r="2148" ht="12.75">
      <c r="Q2148" s="32"/>
    </row>
    <row r="2149" ht="12.75">
      <c r="Q2149" s="32"/>
    </row>
    <row r="2150" ht="12.75">
      <c r="Q2150" s="32"/>
    </row>
    <row r="2151" ht="12.75">
      <c r="Q2151" s="32"/>
    </row>
    <row r="2152" ht="12.75">
      <c r="Q2152" s="32"/>
    </row>
    <row r="2153" ht="12.75">
      <c r="Q2153" s="32"/>
    </row>
    <row r="2154" ht="12.75">
      <c r="Q2154" s="32"/>
    </row>
    <row r="2155" ht="12.75">
      <c r="Q2155" s="32"/>
    </row>
    <row r="2156" ht="12.75">
      <c r="Q2156" s="32"/>
    </row>
    <row r="2157" ht="12.75">
      <c r="Q2157" s="32"/>
    </row>
    <row r="2158" ht="12.75">
      <c r="Q2158" s="32"/>
    </row>
    <row r="2159" ht="12.75">
      <c r="Q2159" s="32"/>
    </row>
    <row r="2160" ht="12.75">
      <c r="Q2160" s="32"/>
    </row>
    <row r="2161" ht="12.75">
      <c r="Q2161" s="32"/>
    </row>
    <row r="2162" ht="12.75">
      <c r="Q2162" s="32"/>
    </row>
    <row r="2163" ht="12.75">
      <c r="Q2163" s="32"/>
    </row>
    <row r="2164" ht="12.75">
      <c r="Q2164" s="32"/>
    </row>
    <row r="2165" ht="12.75">
      <c r="Q2165" s="32"/>
    </row>
    <row r="2166" ht="12.75">
      <c r="Q2166" s="32"/>
    </row>
    <row r="2167" ht="12.75">
      <c r="Q2167" s="32"/>
    </row>
    <row r="2168" ht="12.75">
      <c r="Q2168" s="32"/>
    </row>
    <row r="2169" ht="12.75">
      <c r="Q2169" s="32"/>
    </row>
    <row r="2170" ht="12.75">
      <c r="Q2170" s="32"/>
    </row>
    <row r="2171" ht="12.75">
      <c r="Q2171" s="32"/>
    </row>
    <row r="2172" ht="12.75">
      <c r="Q2172" s="32"/>
    </row>
    <row r="2173" ht="12.75">
      <c r="Q2173" s="32"/>
    </row>
    <row r="2174" ht="12.75">
      <c r="Q2174" s="32"/>
    </row>
    <row r="2175" ht="12.75">
      <c r="Q2175" s="32"/>
    </row>
    <row r="2176" ht="12.75">
      <c r="Q2176" s="32"/>
    </row>
    <row r="2177" ht="12.75">
      <c r="Q2177" s="32"/>
    </row>
    <row r="2178" ht="12.75">
      <c r="Q2178" s="32"/>
    </row>
    <row r="2179" ht="12.75">
      <c r="Q2179" s="32"/>
    </row>
    <row r="2180" ht="12.75">
      <c r="Q2180" s="32"/>
    </row>
    <row r="2181" ht="12.75">
      <c r="Q2181" s="32"/>
    </row>
    <row r="2182" ht="12.75">
      <c r="Q2182" s="32"/>
    </row>
    <row r="2183" ht="12.75">
      <c r="Q2183" s="32"/>
    </row>
    <row r="2184" ht="12.75">
      <c r="Q2184" s="32"/>
    </row>
    <row r="2185" ht="12.75">
      <c r="Q2185" s="32"/>
    </row>
    <row r="2186" ht="12.75">
      <c r="Q2186" s="32"/>
    </row>
    <row r="2187" ht="12.75">
      <c r="Q2187" s="32"/>
    </row>
    <row r="2188" ht="12.75">
      <c r="Q2188" s="32"/>
    </row>
    <row r="2189" ht="12.75">
      <c r="Q2189" s="32"/>
    </row>
    <row r="2190" ht="12.75">
      <c r="Q2190" s="32"/>
    </row>
    <row r="2191" ht="12.75">
      <c r="Q2191" s="32"/>
    </row>
    <row r="2192" ht="12.75">
      <c r="Q2192" s="32"/>
    </row>
    <row r="2193" ht="12.75">
      <c r="Q2193" s="32"/>
    </row>
    <row r="2194" ht="12.75">
      <c r="Q2194" s="32"/>
    </row>
    <row r="2195" ht="12.75">
      <c r="Q2195" s="32"/>
    </row>
    <row r="2196" ht="12.75">
      <c r="Q2196" s="32"/>
    </row>
    <row r="2197" ht="12.75">
      <c r="Q2197" s="32"/>
    </row>
    <row r="2198" ht="12.75">
      <c r="Q2198" s="32"/>
    </row>
    <row r="2199" ht="12.75">
      <c r="Q2199" s="32"/>
    </row>
    <row r="2200" ht="12.75">
      <c r="Q2200" s="32"/>
    </row>
    <row r="2201" ht="12.75">
      <c r="Q2201" s="32"/>
    </row>
    <row r="2202" ht="12.75">
      <c r="Q2202" s="32"/>
    </row>
    <row r="2203" ht="12.75">
      <c r="Q2203" s="32"/>
    </row>
    <row r="2204" ht="12.75">
      <c r="Q2204" s="32"/>
    </row>
    <row r="2205" ht="12.75">
      <c r="Q2205" s="32"/>
    </row>
    <row r="2206" ht="12.75">
      <c r="Q2206" s="32"/>
    </row>
    <row r="2207" ht="12.75">
      <c r="Q2207" s="32"/>
    </row>
    <row r="2208" ht="12.75">
      <c r="Q2208" s="32"/>
    </row>
    <row r="2209" ht="12.75">
      <c r="Q2209" s="32"/>
    </row>
    <row r="2210" ht="12.75">
      <c r="Q2210" s="32"/>
    </row>
    <row r="2211" ht="12.75">
      <c r="Q2211" s="32"/>
    </row>
    <row r="2212" ht="12.75">
      <c r="Q2212" s="32"/>
    </row>
    <row r="2213" ht="12.75">
      <c r="Q2213" s="32"/>
    </row>
    <row r="2214" ht="12.75">
      <c r="Q2214" s="32"/>
    </row>
    <row r="2215" ht="12.75">
      <c r="Q2215" s="32"/>
    </row>
    <row r="2216" ht="12.75">
      <c r="Q2216" s="32"/>
    </row>
    <row r="2217" ht="12.75">
      <c r="Q2217" s="32"/>
    </row>
    <row r="2218" ht="12.75">
      <c r="Q2218" s="32"/>
    </row>
    <row r="2219" ht="12.75">
      <c r="Q2219" s="32"/>
    </row>
    <row r="2220" ht="12.75">
      <c r="Q2220" s="32"/>
    </row>
    <row r="2221" ht="12.75">
      <c r="Q2221" s="32"/>
    </row>
    <row r="2222" ht="12.75">
      <c r="Q2222" s="32"/>
    </row>
    <row r="2223" ht="12.75">
      <c r="Q2223" s="32"/>
    </row>
    <row r="2224" ht="12.75">
      <c r="Q2224" s="32"/>
    </row>
    <row r="2225" ht="12.75">
      <c r="Q2225" s="32"/>
    </row>
    <row r="2226" ht="12.75">
      <c r="Q2226" s="32"/>
    </row>
    <row r="2227" ht="12.75">
      <c r="Q2227" s="32"/>
    </row>
    <row r="2228" ht="12.75">
      <c r="Q2228" s="32"/>
    </row>
    <row r="2229" ht="12.75">
      <c r="Q2229" s="32"/>
    </row>
    <row r="2230" ht="12.75">
      <c r="Q2230" s="32"/>
    </row>
    <row r="2231" ht="12.75">
      <c r="Q2231" s="32"/>
    </row>
    <row r="2232" ht="12.75">
      <c r="Q2232" s="32"/>
    </row>
    <row r="2233" ht="12.75">
      <c r="Q2233" s="32"/>
    </row>
    <row r="2234" ht="12.75">
      <c r="Q2234" s="32"/>
    </row>
    <row r="2235" ht="12.75">
      <c r="Q2235" s="32"/>
    </row>
    <row r="2236" ht="12.75">
      <c r="Q2236" s="32"/>
    </row>
    <row r="2237" ht="12.75">
      <c r="Q2237" s="32"/>
    </row>
    <row r="2238" ht="12.75">
      <c r="Q2238" s="32"/>
    </row>
    <row r="2239" ht="12.75">
      <c r="Q2239" s="32"/>
    </row>
    <row r="2240" ht="12.75">
      <c r="Q2240" s="32"/>
    </row>
    <row r="2241" ht="12.75">
      <c r="Q2241" s="32"/>
    </row>
    <row r="2242" ht="12.75">
      <c r="Q2242" s="32"/>
    </row>
    <row r="2243" ht="12.75">
      <c r="Q2243" s="32"/>
    </row>
    <row r="2244" ht="12.75">
      <c r="Q2244" s="32"/>
    </row>
    <row r="2245" ht="12.75">
      <c r="Q2245" s="32"/>
    </row>
    <row r="2246" ht="12.75">
      <c r="Q2246" s="32"/>
    </row>
    <row r="2247" ht="12.75">
      <c r="Q2247" s="32"/>
    </row>
    <row r="2248" ht="12.75">
      <c r="Q2248" s="32"/>
    </row>
    <row r="2249" ht="12.75">
      <c r="Q2249" s="32"/>
    </row>
    <row r="2250" ht="12.75">
      <c r="Q2250" s="32"/>
    </row>
    <row r="2251" ht="12.75">
      <c r="Q2251" s="32"/>
    </row>
    <row r="2252" ht="12.75">
      <c r="Q2252" s="32"/>
    </row>
    <row r="2253" ht="12.75">
      <c r="Q2253" s="32"/>
    </row>
    <row r="2254" ht="12.75">
      <c r="Q2254" s="32"/>
    </row>
    <row r="2255" ht="12.75">
      <c r="Q2255" s="32"/>
    </row>
    <row r="2256" ht="12.75">
      <c r="Q2256" s="32"/>
    </row>
    <row r="2257" ht="12.75">
      <c r="Q2257" s="32"/>
    </row>
    <row r="2258" ht="12.75">
      <c r="Q2258" s="32"/>
    </row>
    <row r="2259" ht="12.75">
      <c r="Q2259" s="32"/>
    </row>
    <row r="2260" ht="12.75">
      <c r="Q2260" s="32"/>
    </row>
    <row r="2261" ht="12.75">
      <c r="Q2261" s="32"/>
    </row>
    <row r="2262" ht="12.75">
      <c r="Q2262" s="32"/>
    </row>
    <row r="2263" ht="12.75">
      <c r="Q2263" s="32"/>
    </row>
    <row r="2264" ht="12.75">
      <c r="Q2264" s="32"/>
    </row>
    <row r="2265" ht="12.75">
      <c r="Q2265" s="32"/>
    </row>
    <row r="2266" ht="12.75">
      <c r="Q2266" s="32"/>
    </row>
    <row r="2267" ht="12.75">
      <c r="Q2267" s="32"/>
    </row>
    <row r="2268" ht="12.75">
      <c r="Q2268" s="32"/>
    </row>
    <row r="2269" ht="12.75">
      <c r="Q2269" s="32"/>
    </row>
    <row r="2270" ht="12.75">
      <c r="Q2270" s="32"/>
    </row>
    <row r="2271" ht="12.75">
      <c r="Q2271" s="32"/>
    </row>
    <row r="2272" ht="12.75">
      <c r="Q2272" s="32"/>
    </row>
    <row r="2273" ht="12.75">
      <c r="Q2273" s="32"/>
    </row>
    <row r="2274" ht="12.75">
      <c r="Q2274" s="32"/>
    </row>
    <row r="2275" ht="12.75">
      <c r="Q2275" s="32"/>
    </row>
    <row r="2276" ht="12.75">
      <c r="Q2276" s="32"/>
    </row>
    <row r="2277" ht="12.75">
      <c r="Q2277" s="32"/>
    </row>
    <row r="2278" ht="12.75">
      <c r="Q2278" s="32"/>
    </row>
    <row r="2279" ht="12.75">
      <c r="Q2279" s="32"/>
    </row>
    <row r="2280" ht="12.75">
      <c r="Q2280" s="32"/>
    </row>
    <row r="2281" ht="12.75">
      <c r="Q2281" s="32"/>
    </row>
    <row r="2282" ht="12.75">
      <c r="Q2282" s="32"/>
    </row>
    <row r="2283" ht="12.75">
      <c r="Q2283" s="32"/>
    </row>
    <row r="2284" ht="12.75">
      <c r="Q2284" s="32"/>
    </row>
    <row r="2285" ht="12.75">
      <c r="Q2285" s="32"/>
    </row>
    <row r="2286" ht="12.75">
      <c r="Q2286" s="32"/>
    </row>
    <row r="2287" ht="12.75">
      <c r="Q2287" s="32"/>
    </row>
    <row r="2288" ht="12.75">
      <c r="Q2288" s="32"/>
    </row>
    <row r="2289" ht="12.75">
      <c r="Q2289" s="32"/>
    </row>
    <row r="2290" ht="12.75">
      <c r="Q2290" s="32"/>
    </row>
    <row r="2291" ht="12.75">
      <c r="Q2291" s="32"/>
    </row>
    <row r="2292" ht="12.75">
      <c r="Q2292" s="32"/>
    </row>
    <row r="2293" ht="12.75">
      <c r="Q2293" s="32"/>
    </row>
    <row r="2294" ht="12.75">
      <c r="Q2294" s="32"/>
    </row>
    <row r="2295" ht="12.75">
      <c r="Q2295" s="32"/>
    </row>
    <row r="2296" ht="12.75">
      <c r="Q2296" s="32"/>
    </row>
    <row r="2297" ht="12.75">
      <c r="Q2297" s="32"/>
    </row>
    <row r="2298" ht="12.75">
      <c r="Q2298" s="32"/>
    </row>
    <row r="2299" ht="12.75">
      <c r="Q2299" s="32"/>
    </row>
    <row r="2300" ht="12.75">
      <c r="Q2300" s="32"/>
    </row>
    <row r="2301" ht="12.75">
      <c r="Q2301" s="32"/>
    </row>
    <row r="2302" ht="12.75">
      <c r="Q2302" s="32"/>
    </row>
    <row r="2303" ht="12.75">
      <c r="Q2303" s="32"/>
    </row>
    <row r="2304" ht="12.75">
      <c r="Q2304" s="32"/>
    </row>
    <row r="2305" ht="12.75">
      <c r="Q2305" s="32"/>
    </row>
    <row r="2306" ht="12.75">
      <c r="Q2306" s="32"/>
    </row>
    <row r="2307" ht="12.75">
      <c r="Q2307" s="32"/>
    </row>
    <row r="2308" ht="12.75">
      <c r="Q2308" s="32"/>
    </row>
    <row r="2309" ht="12.75">
      <c r="Q2309" s="32"/>
    </row>
    <row r="2310" ht="12.75">
      <c r="Q2310" s="32"/>
    </row>
    <row r="2311" ht="12.75">
      <c r="Q2311" s="32"/>
    </row>
    <row r="2312" ht="12.75">
      <c r="Q2312" s="32"/>
    </row>
    <row r="2313" ht="12.75">
      <c r="Q2313" s="32"/>
    </row>
    <row r="2314" ht="12.75">
      <c r="Q2314" s="32"/>
    </row>
    <row r="2315" ht="12.75">
      <c r="Q2315" s="32"/>
    </row>
    <row r="2316" ht="12.75">
      <c r="Q2316" s="32"/>
    </row>
    <row r="2317" ht="12.75">
      <c r="Q2317" s="32"/>
    </row>
    <row r="2318" ht="12.75">
      <c r="Q2318" s="32"/>
    </row>
    <row r="2319" ht="12.75">
      <c r="Q2319" s="32"/>
    </row>
    <row r="2320" ht="12.75">
      <c r="Q2320" s="32"/>
    </row>
    <row r="2321" ht="12.75">
      <c r="Q2321" s="32"/>
    </row>
    <row r="2322" ht="12.75">
      <c r="Q2322" s="32"/>
    </row>
    <row r="2323" ht="12.75">
      <c r="Q2323" s="32"/>
    </row>
    <row r="2324" ht="12.75">
      <c r="Q2324" s="32"/>
    </row>
    <row r="2325" ht="12.75">
      <c r="Q2325" s="32"/>
    </row>
    <row r="2326" ht="12.75">
      <c r="Q2326" s="32"/>
    </row>
    <row r="2327" ht="12.75">
      <c r="Q2327" s="32"/>
    </row>
    <row r="2328" ht="12.75">
      <c r="Q2328" s="32"/>
    </row>
    <row r="2329" ht="12.75">
      <c r="Q2329" s="32"/>
    </row>
    <row r="2330" ht="12.75">
      <c r="Q2330" s="32"/>
    </row>
    <row r="2331" ht="12.75">
      <c r="Q2331" s="32"/>
    </row>
    <row r="2332" ht="12.75">
      <c r="Q2332" s="32"/>
    </row>
    <row r="2333" ht="12.75">
      <c r="Q2333" s="32"/>
    </row>
    <row r="2334" ht="12.75">
      <c r="Q2334" s="32"/>
    </row>
    <row r="2335" ht="12.75">
      <c r="Q2335" s="32"/>
    </row>
    <row r="2336" ht="12.75">
      <c r="Q2336" s="32"/>
    </row>
    <row r="2337" ht="12.75">
      <c r="Q2337" s="32"/>
    </row>
    <row r="2338" ht="12.75">
      <c r="Q2338" s="32"/>
    </row>
    <row r="2339" ht="12.75">
      <c r="Q2339" s="32"/>
    </row>
    <row r="2340" ht="12.75">
      <c r="Q2340" s="32"/>
    </row>
    <row r="2341" ht="12.75">
      <c r="Q2341" s="32"/>
    </row>
    <row r="2342" ht="12.75">
      <c r="Q2342" s="32"/>
    </row>
    <row r="2343" ht="12.75">
      <c r="Q2343" s="32"/>
    </row>
    <row r="2344" ht="12.75">
      <c r="Q2344" s="32"/>
    </row>
    <row r="2345" ht="12.75">
      <c r="Q2345" s="32"/>
    </row>
    <row r="2346" ht="12.75">
      <c r="Q2346" s="32"/>
    </row>
    <row r="2347" ht="12.75">
      <c r="Q2347" s="32"/>
    </row>
    <row r="2348" ht="12.75">
      <c r="Q2348" s="32"/>
    </row>
    <row r="2349" ht="12.75">
      <c r="Q2349" s="32"/>
    </row>
    <row r="2350" ht="12.75">
      <c r="Q2350" s="32"/>
    </row>
    <row r="2351" ht="12.75">
      <c r="Q2351" s="32"/>
    </row>
    <row r="2352" ht="12.75">
      <c r="Q2352" s="32"/>
    </row>
    <row r="2353" ht="12.75">
      <c r="Q2353" s="32"/>
    </row>
    <row r="2354" ht="12.75">
      <c r="Q2354" s="32"/>
    </row>
    <row r="2355" ht="12.75">
      <c r="Q2355" s="32"/>
    </row>
    <row r="2356" ht="12.75">
      <c r="Q2356" s="32"/>
    </row>
    <row r="2357" ht="12.75">
      <c r="Q2357" s="32"/>
    </row>
    <row r="2358" ht="12.75">
      <c r="Q2358" s="32"/>
    </row>
    <row r="2359" ht="12.75">
      <c r="Q2359" s="32"/>
    </row>
    <row r="2360" ht="12.75">
      <c r="Q2360" s="32"/>
    </row>
    <row r="2361" ht="12.75">
      <c r="Q2361" s="32"/>
    </row>
    <row r="2362" ht="12.75">
      <c r="Q2362" s="32"/>
    </row>
    <row r="2363" ht="12.75">
      <c r="Q2363" s="32"/>
    </row>
    <row r="2364" ht="12.75">
      <c r="Q2364" s="32"/>
    </row>
    <row r="2365" ht="12.75">
      <c r="Q2365" s="32"/>
    </row>
    <row r="2366" ht="12.75">
      <c r="Q2366" s="32"/>
    </row>
    <row r="2367" ht="12.75">
      <c r="Q2367" s="32"/>
    </row>
    <row r="2368" ht="12.75">
      <c r="Q2368" s="32"/>
    </row>
    <row r="2369" ht="12.75">
      <c r="Q2369" s="32"/>
    </row>
    <row r="2370" ht="12.75">
      <c r="Q2370" s="32"/>
    </row>
    <row r="2371" ht="12.75">
      <c r="Q2371" s="32"/>
    </row>
    <row r="2372" ht="12.75">
      <c r="Q2372" s="32"/>
    </row>
    <row r="2373" ht="12.75">
      <c r="Q2373" s="32"/>
    </row>
    <row r="2374" ht="12.75">
      <c r="Q2374" s="32"/>
    </row>
    <row r="2375" ht="12.75">
      <c r="Q2375" s="32"/>
    </row>
    <row r="2376" ht="12.75">
      <c r="Q2376" s="32"/>
    </row>
    <row r="2377" ht="12.75">
      <c r="Q2377" s="32"/>
    </row>
    <row r="2378" ht="12.75">
      <c r="Q2378" s="32"/>
    </row>
    <row r="2379" ht="12.75">
      <c r="Q2379" s="32"/>
    </row>
    <row r="2380" ht="12.75">
      <c r="Q2380" s="32"/>
    </row>
    <row r="2381" ht="12.75">
      <c r="Q2381" s="32"/>
    </row>
    <row r="2382" ht="12.75">
      <c r="Q2382" s="32"/>
    </row>
    <row r="2383" ht="12.75">
      <c r="Q2383" s="32"/>
    </row>
    <row r="2384" ht="12.75">
      <c r="Q2384" s="32"/>
    </row>
    <row r="2385" ht="12.75">
      <c r="Q2385" s="32"/>
    </row>
    <row r="2386" ht="12.75">
      <c r="Q2386" s="32"/>
    </row>
    <row r="2387" ht="12.75">
      <c r="Q2387" s="32"/>
    </row>
    <row r="2388" ht="12.75">
      <c r="Q2388" s="32"/>
    </row>
    <row r="2389" ht="12.75">
      <c r="Q2389" s="32"/>
    </row>
    <row r="2390" ht="12.75">
      <c r="Q2390" s="32"/>
    </row>
    <row r="2391" ht="12.75">
      <c r="Q2391" s="32"/>
    </row>
    <row r="2392" ht="12.75">
      <c r="Q2392" s="32"/>
    </row>
    <row r="2393" ht="12.75">
      <c r="Q2393" s="32"/>
    </row>
    <row r="2394" ht="12.75">
      <c r="Q2394" s="32"/>
    </row>
    <row r="2395" ht="12.75">
      <c r="Q2395" s="32"/>
    </row>
    <row r="2396" ht="12.75">
      <c r="Q2396" s="32"/>
    </row>
    <row r="2397" ht="12.75">
      <c r="Q2397" s="32"/>
    </row>
    <row r="2398" ht="12.75">
      <c r="Q2398" s="32"/>
    </row>
    <row r="2399" ht="12.75">
      <c r="Q2399" s="32"/>
    </row>
    <row r="2400" ht="12.75">
      <c r="Q2400" s="32"/>
    </row>
    <row r="2401" ht="12.75">
      <c r="Q2401" s="32"/>
    </row>
    <row r="2402" ht="12.75">
      <c r="Q2402" s="32"/>
    </row>
    <row r="2403" ht="12.75">
      <c r="Q2403" s="32"/>
    </row>
    <row r="2404" ht="12.75">
      <c r="Q2404" s="32"/>
    </row>
    <row r="2405" ht="12.75">
      <c r="Q2405" s="32"/>
    </row>
    <row r="2406" ht="12.75">
      <c r="Q2406" s="32"/>
    </row>
    <row r="2407" ht="12.75">
      <c r="Q2407" s="32"/>
    </row>
    <row r="2408" ht="12.75">
      <c r="Q2408" s="32"/>
    </row>
    <row r="2409" ht="12.75">
      <c r="Q2409" s="32"/>
    </row>
    <row r="2410" ht="12.75">
      <c r="Q2410" s="32"/>
    </row>
    <row r="2411" ht="12.75">
      <c r="Q2411" s="32"/>
    </row>
    <row r="2412" ht="12.75">
      <c r="Q2412" s="32"/>
    </row>
    <row r="2413" ht="12.75">
      <c r="Q2413" s="32"/>
    </row>
    <row r="2414" ht="12.75">
      <c r="Q2414" s="32"/>
    </row>
    <row r="2415" ht="12.75">
      <c r="Q2415" s="32"/>
    </row>
    <row r="2416" ht="12.75">
      <c r="Q2416" s="32"/>
    </row>
    <row r="2417" ht="12.75">
      <c r="Q2417" s="32"/>
    </row>
    <row r="2418" ht="12.75">
      <c r="Q2418" s="32"/>
    </row>
    <row r="2419" ht="12.75">
      <c r="Q2419" s="32"/>
    </row>
    <row r="2420" ht="12.75">
      <c r="Q2420" s="32"/>
    </row>
    <row r="2421" ht="12.75">
      <c r="Q2421" s="32"/>
    </row>
    <row r="2422" ht="12.75">
      <c r="Q2422" s="32"/>
    </row>
    <row r="2423" ht="12.75">
      <c r="Q2423" s="32"/>
    </row>
    <row r="2424" ht="12.75">
      <c r="Q2424" s="32"/>
    </row>
    <row r="2425" ht="12.75">
      <c r="Q2425" s="32"/>
    </row>
    <row r="2426" ht="12.75">
      <c r="Q2426" s="32"/>
    </row>
    <row r="2427" ht="12.75">
      <c r="Q2427" s="32"/>
    </row>
    <row r="2428" ht="12.75">
      <c r="Q2428" s="32"/>
    </row>
    <row r="2429" ht="12.75">
      <c r="Q2429" s="32"/>
    </row>
    <row r="2430" ht="12.75">
      <c r="Q2430" s="32"/>
    </row>
    <row r="2431" ht="12.75">
      <c r="Q2431" s="32"/>
    </row>
    <row r="2432" ht="12.75">
      <c r="Q2432" s="32"/>
    </row>
    <row r="2433" ht="12.75">
      <c r="Q2433" s="32"/>
    </row>
    <row r="2434" ht="12.75">
      <c r="Q2434" s="32"/>
    </row>
    <row r="2435" ht="12.75">
      <c r="Q2435" s="32"/>
    </row>
    <row r="2436" ht="12.75">
      <c r="Q2436" s="32"/>
    </row>
    <row r="2437" ht="12.75">
      <c r="Q2437" s="32"/>
    </row>
    <row r="2438" ht="12.75">
      <c r="Q2438" s="32"/>
    </row>
    <row r="2439" ht="12.75">
      <c r="Q2439" s="32"/>
    </row>
    <row r="2440" ht="12.75">
      <c r="Q2440" s="32"/>
    </row>
    <row r="2441" ht="12.75">
      <c r="Q2441" s="32"/>
    </row>
    <row r="2442" ht="12.75">
      <c r="Q2442" s="32"/>
    </row>
    <row r="2443" ht="12.75">
      <c r="Q2443" s="32"/>
    </row>
    <row r="2444" ht="12.75">
      <c r="Q2444" s="32"/>
    </row>
    <row r="2445" ht="12.75">
      <c r="Q2445" s="32"/>
    </row>
    <row r="2446" ht="12.75">
      <c r="Q2446" s="32"/>
    </row>
    <row r="2447" ht="12.75">
      <c r="Q2447" s="32"/>
    </row>
    <row r="2448" ht="12.75">
      <c r="Q2448" s="32"/>
    </row>
    <row r="2449" ht="12.75">
      <c r="Q2449" s="32"/>
    </row>
    <row r="2450" ht="12.75">
      <c r="Q2450" s="32"/>
    </row>
    <row r="2451" ht="12.75">
      <c r="Q2451" s="32"/>
    </row>
    <row r="2452" ht="12.75">
      <c r="Q2452" s="32"/>
    </row>
    <row r="2453" ht="12.75">
      <c r="Q2453" s="32"/>
    </row>
    <row r="2454" ht="12.75">
      <c r="Q2454" s="32"/>
    </row>
    <row r="2455" ht="12.75">
      <c r="Q2455" s="32"/>
    </row>
    <row r="2456" ht="12.75">
      <c r="Q2456" s="32"/>
    </row>
    <row r="2457" ht="12.75">
      <c r="Q2457" s="32"/>
    </row>
    <row r="2458" ht="12.75">
      <c r="Q2458" s="32"/>
    </row>
    <row r="2459" ht="12.75">
      <c r="Q2459" s="32"/>
    </row>
    <row r="2460" ht="12.75">
      <c r="Q2460" s="32"/>
    </row>
    <row r="2461" ht="12.75">
      <c r="Q2461" s="32"/>
    </row>
    <row r="2462" ht="12.75">
      <c r="Q2462" s="32"/>
    </row>
    <row r="2463" ht="12.75">
      <c r="Q2463" s="32"/>
    </row>
    <row r="2464" ht="12.75">
      <c r="Q2464" s="32"/>
    </row>
    <row r="2465" ht="12.75">
      <c r="Q2465" s="32"/>
    </row>
    <row r="2466" ht="12.75">
      <c r="Q2466" s="32"/>
    </row>
    <row r="2467" ht="12.75">
      <c r="Q2467" s="32"/>
    </row>
    <row r="2468" ht="12.75">
      <c r="Q2468" s="32"/>
    </row>
    <row r="2469" ht="12.75">
      <c r="Q2469" s="32"/>
    </row>
    <row r="2470" ht="12.75">
      <c r="Q2470" s="32"/>
    </row>
    <row r="2471" ht="12.75">
      <c r="Q2471" s="32"/>
    </row>
    <row r="2472" ht="12.75">
      <c r="Q2472" s="32"/>
    </row>
    <row r="2473" ht="12.75">
      <c r="Q2473" s="32"/>
    </row>
    <row r="2474" ht="12.75">
      <c r="Q2474" s="32"/>
    </row>
    <row r="2475" ht="12.75">
      <c r="Q2475" s="32"/>
    </row>
    <row r="2476" ht="12.75">
      <c r="Q2476" s="32"/>
    </row>
    <row r="2477" ht="12.75">
      <c r="Q2477" s="32"/>
    </row>
    <row r="2478" ht="12.75">
      <c r="Q2478" s="32"/>
    </row>
    <row r="2479" ht="12.75">
      <c r="Q2479" s="32"/>
    </row>
    <row r="2480" ht="12.75">
      <c r="Q2480" s="32"/>
    </row>
    <row r="2481" ht="12.75">
      <c r="Q2481" s="32"/>
    </row>
    <row r="2482" ht="12.75">
      <c r="Q2482" s="32"/>
    </row>
    <row r="2483" ht="12.75">
      <c r="Q2483" s="32"/>
    </row>
    <row r="2484" ht="12.75">
      <c r="Q2484" s="32"/>
    </row>
    <row r="2485" ht="12.75">
      <c r="Q2485" s="32"/>
    </row>
    <row r="2486" ht="12.75">
      <c r="Q2486" s="32"/>
    </row>
    <row r="2487" ht="12.75">
      <c r="Q2487" s="32"/>
    </row>
    <row r="2488" ht="12.75">
      <c r="Q2488" s="32"/>
    </row>
    <row r="2489" ht="12.75">
      <c r="Q2489" s="32"/>
    </row>
    <row r="2490" ht="12.75">
      <c r="Q2490" s="32"/>
    </row>
    <row r="2491" ht="12.75">
      <c r="Q2491" s="32"/>
    </row>
    <row r="2492" ht="12.75">
      <c r="Q2492" s="32"/>
    </row>
    <row r="2493" ht="12.75">
      <c r="Q2493" s="32"/>
    </row>
    <row r="2494" ht="12.75">
      <c r="Q2494" s="32"/>
    </row>
    <row r="2495" ht="12.75">
      <c r="Q2495" s="32"/>
    </row>
    <row r="2496" ht="12.75">
      <c r="Q2496" s="32"/>
    </row>
    <row r="2497" ht="12.75">
      <c r="Q2497" s="32"/>
    </row>
    <row r="2498" ht="12.75">
      <c r="Q2498" s="32"/>
    </row>
    <row r="2499" ht="12.75">
      <c r="Q2499" s="32"/>
    </row>
    <row r="2500" ht="12.75">
      <c r="Q2500" s="32"/>
    </row>
    <row r="2501" ht="12.75">
      <c r="Q2501" s="32"/>
    </row>
    <row r="2502" ht="12.75">
      <c r="Q2502" s="32"/>
    </row>
    <row r="2503" ht="12.75">
      <c r="Q2503" s="32"/>
    </row>
    <row r="2504" ht="12.75">
      <c r="Q2504" s="32"/>
    </row>
    <row r="2505" ht="12.75">
      <c r="Q2505" s="32"/>
    </row>
    <row r="2506" ht="12.75">
      <c r="Q2506" s="32"/>
    </row>
    <row r="2507" ht="12.75">
      <c r="Q2507" s="32"/>
    </row>
    <row r="2508" ht="12.75">
      <c r="Q2508" s="32"/>
    </row>
    <row r="2509" ht="12.75">
      <c r="Q2509" s="32"/>
    </row>
    <row r="2510" ht="12.75">
      <c r="Q2510" s="32"/>
    </row>
    <row r="2511" ht="12.75">
      <c r="Q2511" s="32"/>
    </row>
    <row r="2512" ht="12.75">
      <c r="Q2512" s="32"/>
    </row>
    <row r="2513" ht="12.75">
      <c r="Q2513" s="32"/>
    </row>
    <row r="2514" ht="12.75">
      <c r="Q2514" s="32"/>
    </row>
    <row r="2515" ht="12.75">
      <c r="Q2515" s="32"/>
    </row>
    <row r="2516" ht="12.75">
      <c r="Q2516" s="32"/>
    </row>
    <row r="2517" ht="12.75">
      <c r="Q2517" s="32"/>
    </row>
    <row r="2518" ht="12.75">
      <c r="Q2518" s="32"/>
    </row>
    <row r="2519" ht="12.75">
      <c r="Q2519" s="32"/>
    </row>
    <row r="2520" ht="12.75">
      <c r="Q2520" s="32"/>
    </row>
    <row r="2521" ht="12.75">
      <c r="Q2521" s="32"/>
    </row>
    <row r="2522" ht="12.75">
      <c r="Q2522" s="32"/>
    </row>
    <row r="2523" ht="12.75">
      <c r="Q2523" s="32"/>
    </row>
    <row r="2524" ht="12.75">
      <c r="Q2524" s="32"/>
    </row>
    <row r="2525" ht="12.75">
      <c r="Q2525" s="32"/>
    </row>
    <row r="2526" ht="12.75">
      <c r="Q2526" s="32"/>
    </row>
    <row r="2527" ht="12.75">
      <c r="Q2527" s="32"/>
    </row>
    <row r="2528" ht="12.75">
      <c r="Q2528" s="32"/>
    </row>
    <row r="2529" ht="12.75">
      <c r="Q2529" s="32"/>
    </row>
    <row r="2530" ht="12.75">
      <c r="Q2530" s="32"/>
    </row>
    <row r="2531" ht="12.75">
      <c r="Q2531" s="32"/>
    </row>
    <row r="2532" ht="12.75">
      <c r="Q2532" s="32"/>
    </row>
    <row r="2533" ht="12.75">
      <c r="Q2533" s="32"/>
    </row>
    <row r="2534" ht="12.75">
      <c r="Q2534" s="32"/>
    </row>
    <row r="2535" ht="12.75">
      <c r="Q2535" s="32"/>
    </row>
    <row r="2536" ht="12.75">
      <c r="Q2536" s="32"/>
    </row>
    <row r="2537" ht="12.75">
      <c r="Q2537" s="32"/>
    </row>
    <row r="2538" ht="12.75">
      <c r="Q2538" s="32"/>
    </row>
    <row r="2539" ht="12.75">
      <c r="Q2539" s="32"/>
    </row>
    <row r="2540" ht="12.75">
      <c r="Q2540" s="32"/>
    </row>
    <row r="2541" ht="12.75">
      <c r="Q2541" s="32"/>
    </row>
    <row r="2542" ht="12.75">
      <c r="Q2542" s="32"/>
    </row>
    <row r="2543" ht="12.75">
      <c r="Q2543" s="32"/>
    </row>
    <row r="2544" ht="12.75">
      <c r="Q2544" s="32"/>
    </row>
    <row r="2545" ht="12.75">
      <c r="Q2545" s="32"/>
    </row>
    <row r="2546" ht="12.75">
      <c r="Q2546" s="32"/>
    </row>
    <row r="2547" ht="12.75">
      <c r="Q2547" s="32"/>
    </row>
    <row r="2548" ht="12.75">
      <c r="Q2548" s="32"/>
    </row>
    <row r="2549" ht="12.75">
      <c r="Q2549" s="32"/>
    </row>
    <row r="2550" ht="12.75">
      <c r="Q2550" s="32"/>
    </row>
    <row r="2551" ht="12.75">
      <c r="Q2551" s="32"/>
    </row>
    <row r="2552" ht="12.75">
      <c r="Q2552" s="32"/>
    </row>
    <row r="2553" ht="12.75">
      <c r="Q2553" s="32"/>
    </row>
    <row r="2554" ht="12.75">
      <c r="Q2554" s="32"/>
    </row>
    <row r="2555" ht="12.75">
      <c r="Q2555" s="32"/>
    </row>
    <row r="2556" ht="12.75">
      <c r="Q2556" s="32"/>
    </row>
    <row r="2557" ht="12.75">
      <c r="Q2557" s="32"/>
    </row>
    <row r="2558" ht="12.75">
      <c r="Q2558" s="32"/>
    </row>
    <row r="2559" ht="12.75">
      <c r="Q2559" s="32"/>
    </row>
    <row r="2560" ht="12.75">
      <c r="Q2560" s="32"/>
    </row>
    <row r="2561" ht="12.75">
      <c r="Q2561" s="32"/>
    </row>
    <row r="2562" ht="12.75">
      <c r="Q2562" s="32"/>
    </row>
    <row r="2563" ht="12.75">
      <c r="Q2563" s="32"/>
    </row>
    <row r="2564" ht="12.75">
      <c r="Q2564" s="32"/>
    </row>
    <row r="2565" ht="12.75">
      <c r="Q2565" s="32"/>
    </row>
    <row r="2566" ht="12.75">
      <c r="Q2566" s="32"/>
    </row>
    <row r="2567" ht="12.75">
      <c r="Q2567" s="32"/>
    </row>
    <row r="2568" ht="12.75">
      <c r="Q2568" s="32"/>
    </row>
    <row r="2569" ht="12.75">
      <c r="Q2569" s="32"/>
    </row>
    <row r="2570" ht="12.75">
      <c r="Q2570" s="32"/>
    </row>
    <row r="2571" ht="12.75">
      <c r="Q2571" s="32"/>
    </row>
    <row r="2572" ht="12.75">
      <c r="Q2572" s="32"/>
    </row>
    <row r="2573" ht="12.75">
      <c r="Q2573" s="32"/>
    </row>
    <row r="2574" ht="12.75">
      <c r="Q2574" s="32"/>
    </row>
    <row r="2575" ht="12.75">
      <c r="Q2575" s="32"/>
    </row>
    <row r="2576" ht="12.75">
      <c r="Q2576" s="32"/>
    </row>
    <row r="2577" ht="12.75">
      <c r="Q2577" s="32"/>
    </row>
    <row r="2578" ht="12.75">
      <c r="Q2578" s="32"/>
    </row>
    <row r="2579" ht="12.75">
      <c r="Q2579" s="32"/>
    </row>
    <row r="2580" ht="12.75">
      <c r="Q2580" s="32"/>
    </row>
    <row r="2581" ht="12.75">
      <c r="Q2581" s="32"/>
    </row>
    <row r="2582" ht="12.75">
      <c r="Q2582" s="32"/>
    </row>
    <row r="2583" ht="12.75">
      <c r="Q2583" s="32"/>
    </row>
    <row r="2584" ht="12.75">
      <c r="Q2584" s="32"/>
    </row>
    <row r="2585" ht="12.75">
      <c r="Q2585" s="32"/>
    </row>
    <row r="2586" ht="12.75">
      <c r="Q2586" s="32"/>
    </row>
    <row r="2587" ht="12.75">
      <c r="Q2587" s="32"/>
    </row>
    <row r="2588" ht="12.75">
      <c r="Q2588" s="32"/>
    </row>
    <row r="2589" ht="12.75">
      <c r="Q2589" s="32"/>
    </row>
    <row r="2590" ht="12.75">
      <c r="Q2590" s="32"/>
    </row>
    <row r="2591" ht="12.75">
      <c r="Q2591" s="32"/>
    </row>
    <row r="2592" ht="12.75">
      <c r="Q2592" s="32"/>
    </row>
    <row r="2593" ht="12.75">
      <c r="Q2593" s="32"/>
    </row>
    <row r="2594" ht="12.75">
      <c r="Q2594" s="32"/>
    </row>
    <row r="2595" ht="12.75">
      <c r="Q2595" s="32"/>
    </row>
    <row r="2596" ht="12.75">
      <c r="Q2596" s="32"/>
    </row>
    <row r="2597" ht="12.75">
      <c r="Q2597" s="32"/>
    </row>
    <row r="2598" ht="12.75">
      <c r="Q2598" s="32"/>
    </row>
    <row r="2599" ht="12.75">
      <c r="Q2599" s="32"/>
    </row>
    <row r="2600" ht="12.75">
      <c r="Q2600" s="32"/>
    </row>
    <row r="2601" ht="12.75">
      <c r="Q2601" s="32"/>
    </row>
    <row r="2602" ht="12.75">
      <c r="Q2602" s="32"/>
    </row>
    <row r="2603" ht="12.75">
      <c r="Q2603" s="32"/>
    </row>
    <row r="2604" ht="12.75">
      <c r="Q2604" s="32"/>
    </row>
    <row r="2605" ht="12.75">
      <c r="Q2605" s="32"/>
    </row>
    <row r="2606" ht="12.75">
      <c r="Q2606" s="32"/>
    </row>
    <row r="2607" ht="12.75">
      <c r="Q2607" s="32"/>
    </row>
    <row r="2608" ht="12.75">
      <c r="Q2608" s="32"/>
    </row>
    <row r="2609" ht="12.75">
      <c r="Q2609" s="32"/>
    </row>
    <row r="2610" ht="12.75">
      <c r="Q2610" s="32"/>
    </row>
    <row r="2611" ht="12.75">
      <c r="Q2611" s="32"/>
    </row>
    <row r="2612" ht="12.75">
      <c r="Q2612" s="32"/>
    </row>
    <row r="2613" ht="12.75">
      <c r="Q2613" s="32"/>
    </row>
    <row r="2614" ht="12.75">
      <c r="Q2614" s="32"/>
    </row>
    <row r="2615" ht="12.75">
      <c r="Q2615" s="32"/>
    </row>
    <row r="2616" ht="12.75">
      <c r="Q2616" s="32"/>
    </row>
    <row r="2617" ht="12.75">
      <c r="Q2617" s="32"/>
    </row>
    <row r="2618" ht="12.75">
      <c r="Q2618" s="32"/>
    </row>
    <row r="2619" ht="12.75">
      <c r="Q2619" s="32"/>
    </row>
    <row r="2620" ht="12.75">
      <c r="Q2620" s="32"/>
    </row>
    <row r="2621" ht="12.75">
      <c r="Q2621" s="32"/>
    </row>
    <row r="2622" ht="12.75">
      <c r="Q2622" s="32"/>
    </row>
    <row r="2623" ht="12.75">
      <c r="Q2623" s="32"/>
    </row>
    <row r="2624" ht="12.75">
      <c r="Q2624" s="32"/>
    </row>
    <row r="2625" ht="12.75">
      <c r="Q2625" s="32"/>
    </row>
    <row r="2626" ht="12.75">
      <c r="Q2626" s="32"/>
    </row>
    <row r="2627" ht="12.75">
      <c r="Q2627" s="32"/>
    </row>
    <row r="2628" ht="12.75">
      <c r="Q2628" s="32"/>
    </row>
    <row r="2629" ht="12.75">
      <c r="Q2629" s="32"/>
    </row>
    <row r="2630" ht="12.75">
      <c r="Q2630" s="32"/>
    </row>
    <row r="2631" ht="12.75">
      <c r="Q2631" s="32"/>
    </row>
    <row r="2632" ht="12.75">
      <c r="Q2632" s="32"/>
    </row>
    <row r="2633" ht="12.75">
      <c r="Q2633" s="32"/>
    </row>
    <row r="2634" ht="12.75">
      <c r="Q2634" s="32"/>
    </row>
    <row r="2635" ht="12.75">
      <c r="Q2635" s="32"/>
    </row>
    <row r="2636" ht="12.75">
      <c r="Q2636" s="32"/>
    </row>
    <row r="2637" ht="12.75">
      <c r="Q2637" s="32"/>
    </row>
    <row r="2638" ht="12.75">
      <c r="Q2638" s="32"/>
    </row>
    <row r="2639" ht="12.75">
      <c r="Q2639" s="32"/>
    </row>
    <row r="2640" ht="12.75">
      <c r="Q2640" s="32"/>
    </row>
    <row r="2641" ht="12.75">
      <c r="Q2641" s="32"/>
    </row>
    <row r="2642" ht="12.75">
      <c r="Q2642" s="32"/>
    </row>
    <row r="2643" ht="12.75">
      <c r="Q2643" s="32"/>
    </row>
    <row r="2644" ht="12.75">
      <c r="Q2644" s="32"/>
    </row>
    <row r="2645" ht="12.75">
      <c r="Q2645" s="32"/>
    </row>
    <row r="2646" ht="12.75">
      <c r="Q2646" s="32"/>
    </row>
    <row r="2647" ht="12.75">
      <c r="Q2647" s="32"/>
    </row>
    <row r="2648" ht="12.75">
      <c r="Q2648" s="32"/>
    </row>
    <row r="2649" ht="12.75">
      <c r="Q2649" s="32"/>
    </row>
    <row r="2650" ht="12.75">
      <c r="Q2650" s="32"/>
    </row>
    <row r="2651" ht="12.75">
      <c r="Q2651" s="32"/>
    </row>
    <row r="2652" ht="12.75">
      <c r="Q2652" s="32"/>
    </row>
    <row r="2653" ht="12.75">
      <c r="Q2653" s="32"/>
    </row>
    <row r="2654" ht="12.75">
      <c r="Q2654" s="32"/>
    </row>
    <row r="2655" ht="12.75">
      <c r="Q2655" s="32"/>
    </row>
    <row r="2656" ht="12.75">
      <c r="Q2656" s="32"/>
    </row>
    <row r="2657" ht="12.75">
      <c r="Q2657" s="32"/>
    </row>
    <row r="2658" ht="12.75">
      <c r="Q2658" s="32"/>
    </row>
    <row r="2659" ht="12.75">
      <c r="Q2659" s="32"/>
    </row>
    <row r="2660" ht="12.75">
      <c r="Q2660" s="32"/>
    </row>
    <row r="2661" ht="12.75">
      <c r="Q2661" s="32"/>
    </row>
    <row r="2662" ht="12.75">
      <c r="Q2662" s="32"/>
    </row>
    <row r="2663" ht="12.75">
      <c r="Q2663" s="32"/>
    </row>
    <row r="2664" ht="12.75">
      <c r="Q2664" s="32"/>
    </row>
    <row r="2665" ht="12.75">
      <c r="Q2665" s="32"/>
    </row>
    <row r="2666" ht="12.75">
      <c r="Q2666" s="32"/>
    </row>
    <row r="2667" ht="12.75">
      <c r="Q2667" s="32"/>
    </row>
    <row r="2668" ht="12.75">
      <c r="Q2668" s="32"/>
    </row>
    <row r="2669" ht="12.75">
      <c r="Q2669" s="32"/>
    </row>
    <row r="2670" ht="12.75">
      <c r="Q2670" s="32"/>
    </row>
    <row r="2671" ht="12.75">
      <c r="Q2671" s="32"/>
    </row>
    <row r="2672" ht="12.75">
      <c r="Q2672" s="32"/>
    </row>
    <row r="2673" ht="12.75">
      <c r="Q2673" s="32"/>
    </row>
    <row r="2674" ht="12.75">
      <c r="Q2674" s="32"/>
    </row>
    <row r="2675" ht="12.75">
      <c r="Q2675" s="32"/>
    </row>
    <row r="2676" ht="12.75">
      <c r="Q2676" s="32"/>
    </row>
    <row r="2677" ht="12.75">
      <c r="Q2677" s="32"/>
    </row>
    <row r="2678" ht="12.75">
      <c r="Q2678" s="32"/>
    </row>
    <row r="2679" ht="12.75">
      <c r="Q2679" s="32"/>
    </row>
    <row r="2680" ht="12.75">
      <c r="Q2680" s="32"/>
    </row>
    <row r="2681" ht="12.75">
      <c r="Q2681" s="32"/>
    </row>
    <row r="2682" ht="12.75">
      <c r="Q2682" s="32"/>
    </row>
    <row r="2683" ht="12.75">
      <c r="Q2683" s="32"/>
    </row>
    <row r="2684" ht="12.75">
      <c r="Q2684" s="32"/>
    </row>
    <row r="2685" ht="12.75">
      <c r="Q2685" s="32"/>
    </row>
    <row r="2686" ht="12.75">
      <c r="Q2686" s="32"/>
    </row>
    <row r="2687" ht="12.75">
      <c r="Q2687" s="32"/>
    </row>
    <row r="2688" ht="12.75">
      <c r="Q2688" s="32"/>
    </row>
    <row r="2689" ht="12.75">
      <c r="Q2689" s="32"/>
    </row>
    <row r="2690" ht="12.75">
      <c r="Q2690" s="32"/>
    </row>
    <row r="2691" ht="12.75">
      <c r="Q2691" s="32"/>
    </row>
    <row r="2692" ht="12.75">
      <c r="Q2692" s="32"/>
    </row>
    <row r="2693" ht="12.75">
      <c r="Q2693" s="32"/>
    </row>
    <row r="2694" ht="12.75">
      <c r="Q2694" s="32"/>
    </row>
    <row r="2695" ht="12.75">
      <c r="Q2695" s="32"/>
    </row>
    <row r="2696" ht="12.75">
      <c r="Q2696" s="32"/>
    </row>
    <row r="2697" ht="12.75">
      <c r="Q2697" s="32"/>
    </row>
    <row r="2698" ht="12.75">
      <c r="Q2698" s="32"/>
    </row>
    <row r="2699" ht="12.75">
      <c r="Q2699" s="32"/>
    </row>
    <row r="2700" ht="12.75">
      <c r="Q2700" s="32"/>
    </row>
    <row r="2701" ht="12.75">
      <c r="Q2701" s="32"/>
    </row>
    <row r="2702" ht="12.75">
      <c r="Q2702" s="32"/>
    </row>
    <row r="2703" ht="12.75">
      <c r="Q2703" s="32"/>
    </row>
    <row r="2704" ht="12.75">
      <c r="Q2704" s="32"/>
    </row>
    <row r="2705" ht="12.75">
      <c r="Q2705" s="32"/>
    </row>
    <row r="2706" ht="12.75">
      <c r="Q2706" s="32"/>
    </row>
    <row r="2707" ht="12.75">
      <c r="Q2707" s="32"/>
    </row>
    <row r="2708" ht="12.75">
      <c r="Q2708" s="32"/>
    </row>
    <row r="2709" ht="12.75">
      <c r="Q2709" s="32"/>
    </row>
    <row r="2710" ht="12.75">
      <c r="Q2710" s="32"/>
    </row>
    <row r="2711" ht="12.75">
      <c r="Q2711" s="32"/>
    </row>
    <row r="2712" ht="12.75">
      <c r="Q2712" s="32"/>
    </row>
    <row r="2713" ht="12.75">
      <c r="Q2713" s="32"/>
    </row>
    <row r="2714" ht="12.75">
      <c r="Q2714" s="32"/>
    </row>
    <row r="2715" ht="12.75">
      <c r="Q2715" s="32"/>
    </row>
    <row r="2716" ht="12.75">
      <c r="Q2716" s="32"/>
    </row>
    <row r="2717" ht="12.75">
      <c r="Q2717" s="32"/>
    </row>
    <row r="2718" ht="12.75">
      <c r="Q2718" s="32"/>
    </row>
    <row r="2719" ht="12.75">
      <c r="Q2719" s="32"/>
    </row>
    <row r="2720" ht="12.75">
      <c r="Q2720" s="32"/>
    </row>
    <row r="2721" ht="12.75">
      <c r="Q2721" s="32"/>
    </row>
    <row r="2722" ht="12.75">
      <c r="Q2722" s="32"/>
    </row>
    <row r="2723" ht="12.75">
      <c r="Q2723" s="32"/>
    </row>
    <row r="2724" ht="12.75">
      <c r="Q2724" s="32"/>
    </row>
    <row r="2725" ht="12.75">
      <c r="Q2725" s="32"/>
    </row>
    <row r="2726" ht="12.75">
      <c r="Q2726" s="32"/>
    </row>
    <row r="2727" ht="12.75">
      <c r="Q2727" s="32"/>
    </row>
    <row r="2728" ht="12.75">
      <c r="Q2728" s="32"/>
    </row>
    <row r="2729" ht="12.75">
      <c r="Q2729" s="32"/>
    </row>
    <row r="2730" ht="12.75">
      <c r="Q2730" s="32"/>
    </row>
    <row r="2731" ht="12.75">
      <c r="Q2731" s="32"/>
    </row>
    <row r="2732" ht="12.75">
      <c r="Q2732" s="32"/>
    </row>
    <row r="2733" ht="12.75">
      <c r="Q2733" s="32"/>
    </row>
    <row r="2734" ht="12.75">
      <c r="Q2734" s="32"/>
    </row>
    <row r="2735" ht="12.75">
      <c r="Q2735" s="32"/>
    </row>
    <row r="2736" ht="12.75">
      <c r="Q2736" s="32"/>
    </row>
    <row r="2737" ht="12.75">
      <c r="Q2737" s="32"/>
    </row>
    <row r="2738" ht="12.75">
      <c r="Q2738" s="32"/>
    </row>
    <row r="2739" ht="12.75">
      <c r="Q2739" s="32"/>
    </row>
    <row r="2740" ht="12.75">
      <c r="Q2740" s="32"/>
    </row>
    <row r="2741" ht="12.75">
      <c r="Q2741" s="32"/>
    </row>
    <row r="2742" ht="12.75">
      <c r="Q2742" s="32"/>
    </row>
    <row r="2743" ht="12.75">
      <c r="Q2743" s="32"/>
    </row>
    <row r="2744" ht="12.75">
      <c r="Q2744" s="32"/>
    </row>
    <row r="2745" ht="12.75">
      <c r="Q2745" s="32"/>
    </row>
    <row r="2746" ht="12.75">
      <c r="Q2746" s="32"/>
    </row>
    <row r="2747" ht="12.75">
      <c r="Q2747" s="32"/>
    </row>
    <row r="2748" ht="12.75">
      <c r="Q2748" s="32"/>
    </row>
    <row r="2749" ht="12.75">
      <c r="Q2749" s="32"/>
    </row>
    <row r="2750" ht="12.75">
      <c r="Q2750" s="32"/>
    </row>
    <row r="2751" ht="12.75">
      <c r="Q2751" s="32"/>
    </row>
    <row r="2752" ht="12.75">
      <c r="Q2752" s="32"/>
    </row>
    <row r="2753" ht="12.75">
      <c r="Q2753" s="32"/>
    </row>
    <row r="2754" ht="12.75">
      <c r="Q2754" s="32"/>
    </row>
    <row r="2755" ht="12.75">
      <c r="Q2755" s="32"/>
    </row>
    <row r="2756" ht="12.75">
      <c r="Q2756" s="32"/>
    </row>
    <row r="2757" ht="12.75">
      <c r="Q2757" s="32"/>
    </row>
    <row r="2758" ht="12.75">
      <c r="Q2758" s="32"/>
    </row>
    <row r="2759" ht="12.75">
      <c r="Q2759" s="32"/>
    </row>
    <row r="2760" ht="12.75">
      <c r="Q2760" s="32"/>
    </row>
    <row r="2761" ht="12.75">
      <c r="Q2761" s="32"/>
    </row>
    <row r="2762" ht="12.75">
      <c r="Q2762" s="32"/>
    </row>
    <row r="2763" ht="12.75">
      <c r="Q2763" s="32"/>
    </row>
    <row r="2764" ht="12.75">
      <c r="Q2764" s="32"/>
    </row>
    <row r="2765" ht="12.75">
      <c r="Q2765" s="32"/>
    </row>
    <row r="2766" ht="12.75">
      <c r="Q2766" s="32"/>
    </row>
    <row r="2767" ht="12.75">
      <c r="Q2767" s="32"/>
    </row>
    <row r="2768" ht="12.75">
      <c r="Q2768" s="32"/>
    </row>
    <row r="2769" ht="12.75">
      <c r="Q2769" s="32"/>
    </row>
    <row r="2770" ht="12.75">
      <c r="Q2770" s="32"/>
    </row>
    <row r="2771" ht="12.75">
      <c r="Q2771" s="32"/>
    </row>
    <row r="2772" ht="12.75">
      <c r="Q2772" s="32"/>
    </row>
    <row r="2773" ht="12.75">
      <c r="Q2773" s="32"/>
    </row>
    <row r="2774" ht="12.75">
      <c r="Q2774" s="32"/>
    </row>
    <row r="2775" ht="12.75">
      <c r="Q2775" s="32"/>
    </row>
    <row r="2776" ht="12.75">
      <c r="Q2776" s="32"/>
    </row>
    <row r="2777" ht="12.75">
      <c r="Q2777" s="32"/>
    </row>
    <row r="2778" ht="12.75">
      <c r="Q2778" s="32"/>
    </row>
    <row r="2779" ht="12.75">
      <c r="Q2779" s="32"/>
    </row>
    <row r="2780" ht="12.75">
      <c r="Q2780" s="32"/>
    </row>
    <row r="2781" ht="12.75">
      <c r="Q2781" s="32"/>
    </row>
    <row r="2782" ht="12.75">
      <c r="Q2782" s="32"/>
    </row>
    <row r="2783" ht="12.75">
      <c r="Q2783" s="32"/>
    </row>
    <row r="2784" ht="12.75">
      <c r="Q2784" s="32"/>
    </row>
    <row r="2785" ht="12.75">
      <c r="Q2785" s="32"/>
    </row>
    <row r="2786" ht="12.75">
      <c r="Q2786" s="32"/>
    </row>
    <row r="2787" ht="12.75">
      <c r="Q2787" s="32"/>
    </row>
    <row r="2788" ht="12.75">
      <c r="Q2788" s="32"/>
    </row>
    <row r="2789" ht="12.75">
      <c r="Q2789" s="32"/>
    </row>
    <row r="2790" ht="12.75">
      <c r="Q2790" s="32"/>
    </row>
    <row r="2791" ht="12.75">
      <c r="Q2791" s="32"/>
    </row>
    <row r="2792" ht="12.75">
      <c r="Q2792" s="32"/>
    </row>
    <row r="2793" ht="12.75">
      <c r="Q2793" s="32"/>
    </row>
    <row r="2794" ht="12.75">
      <c r="Q2794" s="32"/>
    </row>
    <row r="2795" ht="12.75">
      <c r="Q2795" s="32"/>
    </row>
    <row r="2796" ht="12.75">
      <c r="Q2796" s="32"/>
    </row>
    <row r="2797" ht="12.75">
      <c r="Q2797" s="32"/>
    </row>
    <row r="2798" ht="12.75">
      <c r="Q2798" s="32"/>
    </row>
    <row r="2799" ht="12.75">
      <c r="Q2799" s="32"/>
    </row>
    <row r="2800" ht="12.75">
      <c r="Q2800" s="32"/>
    </row>
    <row r="2801" ht="12.75">
      <c r="Q2801" s="32"/>
    </row>
    <row r="2802" ht="12.75">
      <c r="Q2802" s="32"/>
    </row>
    <row r="2803" ht="12.75">
      <c r="Q2803" s="32"/>
    </row>
    <row r="2804" ht="12.75">
      <c r="Q2804" s="32"/>
    </row>
    <row r="2805" ht="12.75">
      <c r="Q2805" s="32"/>
    </row>
    <row r="2806" ht="12.75">
      <c r="Q2806" s="32"/>
    </row>
    <row r="2807" ht="12.75">
      <c r="Q2807" s="32"/>
    </row>
    <row r="2808" ht="12.75">
      <c r="Q2808" s="32"/>
    </row>
    <row r="2809" ht="12.75">
      <c r="Q2809" s="32"/>
    </row>
    <row r="2810" ht="12.75">
      <c r="Q2810" s="32"/>
    </row>
    <row r="2811" ht="12.75">
      <c r="Q2811" s="32"/>
    </row>
    <row r="2812" ht="12.75">
      <c r="Q2812" s="32"/>
    </row>
    <row r="2813" ht="12.75">
      <c r="Q2813" s="32"/>
    </row>
    <row r="2814" ht="12.75">
      <c r="Q2814" s="32"/>
    </row>
    <row r="2815" ht="12.75">
      <c r="Q2815" s="32"/>
    </row>
    <row r="2816" ht="12.75">
      <c r="Q2816" s="32"/>
    </row>
    <row r="2817" ht="12.75">
      <c r="Q2817" s="32"/>
    </row>
    <row r="2818" ht="12.75">
      <c r="Q2818" s="32"/>
    </row>
    <row r="2819" ht="12.75">
      <c r="Q2819" s="32"/>
    </row>
    <row r="2820" ht="12.75">
      <c r="Q2820" s="32"/>
    </row>
    <row r="2821" ht="12.75">
      <c r="Q2821" s="32"/>
    </row>
    <row r="2822" ht="12.75">
      <c r="Q2822" s="32"/>
    </row>
    <row r="2823" ht="12.75">
      <c r="Q2823" s="32"/>
    </row>
    <row r="2824" ht="12.75">
      <c r="Q2824" s="32"/>
    </row>
    <row r="2825" ht="12.75">
      <c r="Q2825" s="32"/>
    </row>
    <row r="2826" ht="12.75">
      <c r="Q2826" s="32"/>
    </row>
    <row r="2827" ht="12.75">
      <c r="Q2827" s="32"/>
    </row>
    <row r="2828" ht="12.75">
      <c r="Q2828" s="32"/>
    </row>
    <row r="2829" ht="12.75">
      <c r="Q2829" s="32"/>
    </row>
    <row r="2830" ht="12.75">
      <c r="Q2830" s="32"/>
    </row>
    <row r="2831" ht="12.75">
      <c r="Q2831" s="32"/>
    </row>
    <row r="2832" ht="12.75">
      <c r="Q2832" s="32"/>
    </row>
    <row r="2833" ht="12.75">
      <c r="Q2833" s="32"/>
    </row>
    <row r="2834" ht="12.75">
      <c r="Q2834" s="32"/>
    </row>
    <row r="2835" ht="12.75">
      <c r="Q2835" s="32"/>
    </row>
    <row r="2836" ht="12.75">
      <c r="Q2836" s="32"/>
    </row>
    <row r="2837" ht="12.75">
      <c r="Q2837" s="32"/>
    </row>
    <row r="2838" ht="12.75">
      <c r="Q2838" s="32"/>
    </row>
    <row r="2839" ht="12.75">
      <c r="Q2839" s="32"/>
    </row>
    <row r="2840" ht="12.75">
      <c r="Q2840" s="32"/>
    </row>
    <row r="2841" ht="12.75">
      <c r="Q2841" s="32"/>
    </row>
    <row r="2842" ht="12.75">
      <c r="Q2842" s="32"/>
    </row>
    <row r="2843" ht="12.75">
      <c r="Q2843" s="32"/>
    </row>
    <row r="2844" ht="12.75">
      <c r="Q2844" s="32"/>
    </row>
    <row r="2845" ht="12.75">
      <c r="Q2845" s="32"/>
    </row>
    <row r="2846" ht="12.75">
      <c r="Q2846" s="32"/>
    </row>
    <row r="2847" ht="12.75">
      <c r="Q2847" s="32"/>
    </row>
    <row r="2848" ht="12.75">
      <c r="Q2848" s="32"/>
    </row>
    <row r="2849" ht="12.75">
      <c r="Q2849" s="32"/>
    </row>
    <row r="2850" ht="12.75">
      <c r="Q2850" s="32"/>
    </row>
    <row r="2851" ht="12.75">
      <c r="Q2851" s="32"/>
    </row>
    <row r="2852" ht="12.75">
      <c r="Q2852" s="32"/>
    </row>
    <row r="2853" ht="12.75">
      <c r="Q2853" s="32"/>
    </row>
    <row r="2854" ht="12.75">
      <c r="Q2854" s="32"/>
    </row>
    <row r="2855" ht="12.75">
      <c r="Q2855" s="32"/>
    </row>
    <row r="2856" ht="12.75">
      <c r="Q2856" s="32"/>
    </row>
    <row r="2857" ht="12.75">
      <c r="Q2857" s="32"/>
    </row>
    <row r="2858" ht="12.75">
      <c r="Q2858" s="32"/>
    </row>
    <row r="2859" ht="12.75">
      <c r="Q2859" s="32"/>
    </row>
    <row r="2860" ht="12.75">
      <c r="Q2860" s="32"/>
    </row>
    <row r="2861" ht="12.75">
      <c r="Q2861" s="32"/>
    </row>
    <row r="2862" ht="12.75">
      <c r="Q2862" s="32"/>
    </row>
    <row r="2863" ht="12.75">
      <c r="Q2863" s="32"/>
    </row>
    <row r="2864" ht="12.75">
      <c r="Q2864" s="32"/>
    </row>
    <row r="2865" ht="12.75">
      <c r="Q2865" s="32"/>
    </row>
    <row r="2866" ht="12.75">
      <c r="Q2866" s="32"/>
    </row>
    <row r="2867" ht="12.75">
      <c r="Q2867" s="32"/>
    </row>
    <row r="2868" ht="12.75">
      <c r="Q2868" s="32"/>
    </row>
    <row r="2869" ht="12.75">
      <c r="Q2869" s="32"/>
    </row>
    <row r="2870" ht="12.75">
      <c r="Q2870" s="32"/>
    </row>
    <row r="2871" ht="12.75">
      <c r="Q2871" s="32"/>
    </row>
    <row r="2872" ht="12.75">
      <c r="Q2872" s="32"/>
    </row>
    <row r="2873" ht="12.75">
      <c r="Q2873" s="32"/>
    </row>
    <row r="2874" ht="12.75">
      <c r="Q2874" s="32"/>
    </row>
    <row r="2875" ht="12.75">
      <c r="Q2875" s="32"/>
    </row>
    <row r="2876" ht="12.75">
      <c r="Q2876" s="32"/>
    </row>
    <row r="2877" ht="12.75">
      <c r="Q2877" s="32"/>
    </row>
    <row r="2878" ht="12.75">
      <c r="Q2878" s="32"/>
    </row>
    <row r="2879" ht="12.75">
      <c r="Q2879" s="32"/>
    </row>
    <row r="2880" ht="12.75">
      <c r="Q2880" s="32"/>
    </row>
    <row r="2881" ht="12.75">
      <c r="Q2881" s="32"/>
    </row>
    <row r="2882" ht="12.75">
      <c r="Q2882" s="32"/>
    </row>
    <row r="2883" ht="12.75">
      <c r="Q2883" s="32"/>
    </row>
    <row r="2884" ht="12.75">
      <c r="Q2884" s="32"/>
    </row>
    <row r="2885" ht="12.75">
      <c r="Q2885" s="32"/>
    </row>
    <row r="2886" ht="12.75">
      <c r="Q2886" s="32"/>
    </row>
    <row r="2887" ht="12.75">
      <c r="Q2887" s="32"/>
    </row>
    <row r="2888" ht="12.75">
      <c r="Q2888" s="32"/>
    </row>
    <row r="2889" ht="12.75">
      <c r="Q2889" s="32"/>
    </row>
    <row r="2890" ht="12.75">
      <c r="Q2890" s="32"/>
    </row>
    <row r="2891" ht="12.75">
      <c r="Q2891" s="32"/>
    </row>
    <row r="2892" ht="12.75">
      <c r="Q2892" s="32"/>
    </row>
    <row r="2893" ht="12.75">
      <c r="Q2893" s="32"/>
    </row>
    <row r="2894" ht="12.75">
      <c r="Q2894" s="32"/>
    </row>
    <row r="2895" ht="12.75">
      <c r="Q2895" s="32"/>
    </row>
    <row r="2896" ht="12.75">
      <c r="Q2896" s="32"/>
    </row>
    <row r="2897" ht="12.75">
      <c r="Q2897" s="32"/>
    </row>
    <row r="2898" ht="12.75">
      <c r="Q2898" s="32"/>
    </row>
    <row r="2899" ht="12.75">
      <c r="Q2899" s="32"/>
    </row>
    <row r="2900" ht="12.75">
      <c r="Q2900" s="32"/>
    </row>
    <row r="2901" ht="12.75">
      <c r="Q2901" s="32"/>
    </row>
    <row r="2902" ht="12.75">
      <c r="Q2902" s="32"/>
    </row>
    <row r="2903" ht="12.75">
      <c r="Q2903" s="32"/>
    </row>
    <row r="2904" ht="12.75">
      <c r="Q2904" s="32"/>
    </row>
    <row r="2905" ht="12.75">
      <c r="Q2905" s="32"/>
    </row>
    <row r="2906" ht="12.75">
      <c r="Q2906" s="32"/>
    </row>
    <row r="2907" ht="12.75">
      <c r="Q2907" s="32"/>
    </row>
    <row r="2908" ht="12.75">
      <c r="Q2908" s="32"/>
    </row>
    <row r="2909" ht="12.75">
      <c r="Q2909" s="32"/>
    </row>
    <row r="2910" ht="12.75">
      <c r="Q2910" s="32"/>
    </row>
    <row r="2911" ht="12.75">
      <c r="Q2911" s="32"/>
    </row>
    <row r="2912" ht="12.75">
      <c r="Q2912" s="32"/>
    </row>
    <row r="2913" ht="12.75">
      <c r="Q2913" s="32"/>
    </row>
    <row r="2914" ht="12.75">
      <c r="Q2914" s="32"/>
    </row>
    <row r="2915" ht="12.75">
      <c r="Q2915" s="32"/>
    </row>
    <row r="2916" ht="12.75">
      <c r="Q2916" s="32"/>
    </row>
    <row r="2917" ht="12.75">
      <c r="Q2917" s="32"/>
    </row>
    <row r="2918" ht="12.75">
      <c r="Q2918" s="32"/>
    </row>
    <row r="2919" ht="12.75">
      <c r="Q2919" s="32"/>
    </row>
    <row r="2920" ht="12.75">
      <c r="Q2920" s="32"/>
    </row>
    <row r="2921" ht="12.75">
      <c r="Q2921" s="32"/>
    </row>
    <row r="2922" ht="12.75">
      <c r="Q2922" s="32"/>
    </row>
    <row r="2923" ht="12.75">
      <c r="Q2923" s="32"/>
    </row>
    <row r="2924" ht="12.75">
      <c r="Q2924" s="32"/>
    </row>
    <row r="2925" ht="12.75">
      <c r="Q2925" s="32"/>
    </row>
    <row r="2926" ht="12.75">
      <c r="Q2926" s="32"/>
    </row>
    <row r="2927" ht="12.75">
      <c r="Q2927" s="32"/>
    </row>
    <row r="2928" ht="12.75">
      <c r="Q2928" s="32"/>
    </row>
    <row r="2929" ht="12.75">
      <c r="Q2929" s="32"/>
    </row>
    <row r="2930" ht="12.75">
      <c r="Q2930" s="32"/>
    </row>
    <row r="2931" ht="12.75">
      <c r="Q2931" s="32"/>
    </row>
    <row r="2932" ht="12.75">
      <c r="Q2932" s="32"/>
    </row>
    <row r="2933" ht="12.75">
      <c r="Q2933" s="32"/>
    </row>
    <row r="2934" ht="12.75">
      <c r="Q2934" s="32"/>
    </row>
    <row r="2935" ht="12.75">
      <c r="Q2935" s="32"/>
    </row>
    <row r="2936" ht="12.75">
      <c r="Q2936" s="32"/>
    </row>
    <row r="2937" ht="12.75">
      <c r="Q2937" s="32"/>
    </row>
    <row r="2938" ht="12.75">
      <c r="Q2938" s="32"/>
    </row>
    <row r="2939" ht="12.75">
      <c r="Q2939" s="32"/>
    </row>
    <row r="2940" ht="12.75">
      <c r="Q2940" s="32"/>
    </row>
    <row r="2941" ht="12.75">
      <c r="Q2941" s="32"/>
    </row>
    <row r="2942" ht="12.75">
      <c r="Q2942" s="32"/>
    </row>
    <row r="2943" ht="12.75">
      <c r="Q2943" s="32"/>
    </row>
    <row r="2944" ht="12.75">
      <c r="Q2944" s="32"/>
    </row>
    <row r="2945" ht="12.75">
      <c r="Q2945" s="32"/>
    </row>
    <row r="2946" ht="12.75">
      <c r="Q2946" s="32"/>
    </row>
    <row r="2947" ht="12.75">
      <c r="Q2947" s="32"/>
    </row>
    <row r="2948" ht="12.75">
      <c r="Q2948" s="32"/>
    </row>
    <row r="2949" ht="12.75">
      <c r="Q2949" s="32"/>
    </row>
    <row r="2950" ht="12.75">
      <c r="Q2950" s="32"/>
    </row>
    <row r="2951" ht="12.75">
      <c r="Q2951" s="32"/>
    </row>
    <row r="2952" ht="12.75">
      <c r="Q2952" s="32"/>
    </row>
    <row r="2953" ht="12.75">
      <c r="Q2953" s="32"/>
    </row>
    <row r="2954" ht="12.75">
      <c r="Q2954" s="32"/>
    </row>
    <row r="2955" ht="12.75">
      <c r="Q2955" s="32"/>
    </row>
    <row r="2956" ht="12.75">
      <c r="Q2956" s="32"/>
    </row>
    <row r="2957" ht="12.75">
      <c r="Q2957" s="32"/>
    </row>
    <row r="2958" ht="12.75">
      <c r="Q2958" s="32"/>
    </row>
    <row r="2959" ht="12.75">
      <c r="Q2959" s="32"/>
    </row>
    <row r="2960" ht="12.75">
      <c r="Q2960" s="32"/>
    </row>
    <row r="2961" ht="12.75">
      <c r="Q2961" s="32"/>
    </row>
    <row r="2962" ht="12.75">
      <c r="Q2962" s="32"/>
    </row>
    <row r="2963" ht="12.75">
      <c r="Q2963" s="32"/>
    </row>
    <row r="2964" ht="12.75">
      <c r="Q2964" s="32"/>
    </row>
    <row r="2965" ht="12.75">
      <c r="Q2965" s="32"/>
    </row>
    <row r="2966" ht="12.75">
      <c r="Q2966" s="32"/>
    </row>
    <row r="2967" ht="12.75">
      <c r="Q2967" s="32"/>
    </row>
    <row r="2968" ht="12.75">
      <c r="Q2968" s="32"/>
    </row>
    <row r="2969" ht="12.75">
      <c r="Q2969" s="32"/>
    </row>
    <row r="2970" ht="12.75">
      <c r="Q2970" s="32"/>
    </row>
    <row r="2971" ht="12.75">
      <c r="Q2971" s="32"/>
    </row>
    <row r="2972" ht="12.75">
      <c r="Q2972" s="32"/>
    </row>
    <row r="2973" ht="12.75">
      <c r="Q2973" s="32"/>
    </row>
    <row r="2974" ht="12.75">
      <c r="Q2974" s="32"/>
    </row>
    <row r="2975" ht="12.75">
      <c r="Q2975" s="32"/>
    </row>
    <row r="2976" ht="12.75">
      <c r="Q2976" s="32"/>
    </row>
    <row r="2977" ht="12.75">
      <c r="Q2977" s="32"/>
    </row>
    <row r="2978" ht="12.75">
      <c r="Q2978" s="32"/>
    </row>
    <row r="2979" ht="12.75">
      <c r="Q2979" s="32"/>
    </row>
    <row r="2980" ht="12.75">
      <c r="Q2980" s="32"/>
    </row>
    <row r="2981" ht="12.75">
      <c r="Q2981" s="32"/>
    </row>
    <row r="2982" ht="12.75">
      <c r="Q2982" s="32"/>
    </row>
    <row r="2983" ht="12.75">
      <c r="Q2983" s="32"/>
    </row>
    <row r="2984" ht="12.75">
      <c r="Q2984" s="32"/>
    </row>
    <row r="2985" ht="12.75">
      <c r="Q2985" s="32"/>
    </row>
    <row r="2986" ht="12.75">
      <c r="Q2986" s="32"/>
    </row>
    <row r="2987" ht="12.75">
      <c r="Q2987" s="32"/>
    </row>
    <row r="2988" ht="12.75">
      <c r="Q2988" s="32"/>
    </row>
    <row r="2989" ht="12.75">
      <c r="Q2989" s="32"/>
    </row>
    <row r="2990" ht="12.75">
      <c r="Q2990" s="32"/>
    </row>
    <row r="2991" ht="12.75">
      <c r="Q2991" s="32"/>
    </row>
    <row r="2992" ht="12.75">
      <c r="Q2992" s="32"/>
    </row>
    <row r="2993" ht="12.75">
      <c r="Q2993" s="32"/>
    </row>
    <row r="2994" ht="12.75">
      <c r="Q2994" s="32"/>
    </row>
    <row r="2995" ht="12.75">
      <c r="Q2995" s="32"/>
    </row>
    <row r="2996" ht="12.75">
      <c r="Q2996" s="32"/>
    </row>
    <row r="2997" ht="12.75">
      <c r="Q2997" s="32"/>
    </row>
    <row r="2998" ht="12.75">
      <c r="Q2998" s="32"/>
    </row>
    <row r="2999" ht="12.75">
      <c r="Q2999" s="32"/>
    </row>
    <row r="3000" ht="12.75">
      <c r="Q3000" s="32"/>
    </row>
    <row r="3001" ht="12.75">
      <c r="Q3001" s="32"/>
    </row>
    <row r="3002" ht="12.75">
      <c r="Q3002" s="32"/>
    </row>
    <row r="3003" ht="12.75">
      <c r="Q3003" s="32"/>
    </row>
    <row r="3004" ht="12.75">
      <c r="Q3004" s="32"/>
    </row>
    <row r="3005" ht="12.75">
      <c r="Q3005" s="32"/>
    </row>
    <row r="3006" ht="12.75">
      <c r="Q3006" s="32"/>
    </row>
    <row r="3007" ht="12.75">
      <c r="Q3007" s="32"/>
    </row>
    <row r="3008" ht="12.75">
      <c r="Q3008" s="32"/>
    </row>
    <row r="3009" ht="12.75">
      <c r="Q3009" s="32"/>
    </row>
    <row r="3010" ht="12.75">
      <c r="Q3010" s="32"/>
    </row>
    <row r="3011" ht="12.75">
      <c r="Q3011" s="32"/>
    </row>
    <row r="3012" ht="12.75">
      <c r="Q3012" s="32"/>
    </row>
    <row r="3013" ht="12.75">
      <c r="Q3013" s="32"/>
    </row>
    <row r="3014" ht="12.75">
      <c r="Q3014" s="32"/>
    </row>
    <row r="3015" ht="12.75">
      <c r="Q3015" s="32"/>
    </row>
    <row r="3016" ht="12.75">
      <c r="Q3016" s="32"/>
    </row>
    <row r="3017" ht="12.75">
      <c r="Q3017" s="32"/>
    </row>
    <row r="3018" ht="12.75">
      <c r="Q3018" s="32"/>
    </row>
    <row r="3019" ht="12.75">
      <c r="Q3019" s="32"/>
    </row>
    <row r="3020" ht="12.75">
      <c r="Q3020" s="32"/>
    </row>
    <row r="3021" ht="12.75">
      <c r="Q3021" s="32"/>
    </row>
    <row r="3022" ht="12.75">
      <c r="Q3022" s="32"/>
    </row>
    <row r="3023" ht="12.75">
      <c r="Q3023" s="32"/>
    </row>
    <row r="3024" ht="12.75">
      <c r="Q3024" s="32"/>
    </row>
    <row r="3025" ht="12.75">
      <c r="Q3025" s="32"/>
    </row>
    <row r="3026" ht="12.75">
      <c r="Q3026" s="32"/>
    </row>
    <row r="3027" ht="12.75">
      <c r="Q3027" s="32"/>
    </row>
    <row r="3028" ht="12.75">
      <c r="Q3028" s="32"/>
    </row>
    <row r="3029" ht="12.75">
      <c r="Q3029" s="32"/>
    </row>
    <row r="3030" ht="12.75">
      <c r="Q3030" s="32"/>
    </row>
    <row r="3031" ht="12.75">
      <c r="Q3031" s="32"/>
    </row>
    <row r="3032" ht="12.75">
      <c r="Q3032" s="32"/>
    </row>
    <row r="3033" ht="12.75">
      <c r="Q3033" s="32"/>
    </row>
    <row r="3034" ht="12.75">
      <c r="Q3034" s="32"/>
    </row>
    <row r="3035" ht="12.75">
      <c r="Q3035" s="32"/>
    </row>
    <row r="3036" ht="12.75">
      <c r="Q3036" s="32"/>
    </row>
    <row r="3037" ht="12.75">
      <c r="Q3037" s="32"/>
    </row>
    <row r="3038" ht="12.75">
      <c r="Q3038" s="32"/>
    </row>
    <row r="3039" ht="12.75">
      <c r="Q3039" s="32"/>
    </row>
    <row r="3040" ht="12.75">
      <c r="Q3040" s="32"/>
    </row>
    <row r="3041" ht="12.75">
      <c r="Q3041" s="32"/>
    </row>
    <row r="3042" ht="12.75">
      <c r="Q3042" s="32"/>
    </row>
    <row r="3043" ht="12.75">
      <c r="Q3043" s="32"/>
    </row>
    <row r="3044" ht="12.75">
      <c r="Q3044" s="32"/>
    </row>
    <row r="3045" ht="12.75">
      <c r="Q3045" s="32"/>
    </row>
    <row r="3046" ht="12.75">
      <c r="Q3046" s="32"/>
    </row>
    <row r="3047" ht="12.75">
      <c r="Q3047" s="32"/>
    </row>
    <row r="3048" ht="12.75">
      <c r="Q3048" s="32"/>
    </row>
    <row r="3049" ht="12.75">
      <c r="Q3049" s="32"/>
    </row>
    <row r="3050" ht="12.75">
      <c r="Q3050" s="32"/>
    </row>
    <row r="3051" ht="12.75">
      <c r="Q3051" s="32"/>
    </row>
    <row r="3052" ht="12.75">
      <c r="Q3052" s="32"/>
    </row>
    <row r="3053" ht="12.75">
      <c r="Q3053" s="32"/>
    </row>
    <row r="3054" ht="12.75">
      <c r="Q3054" s="32"/>
    </row>
    <row r="3055" ht="12.75">
      <c r="Q3055" s="32"/>
    </row>
    <row r="3056" ht="12.75">
      <c r="Q3056" s="32"/>
    </row>
    <row r="3057" ht="12.75">
      <c r="Q3057" s="32"/>
    </row>
    <row r="3058" ht="12.75">
      <c r="Q3058" s="32"/>
    </row>
    <row r="3059" ht="12.75">
      <c r="Q3059" s="32"/>
    </row>
    <row r="3060" ht="12.75">
      <c r="Q3060" s="32"/>
    </row>
    <row r="3061" ht="12.75">
      <c r="Q3061" s="32"/>
    </row>
    <row r="3062" ht="12.75">
      <c r="Q3062" s="32"/>
    </row>
    <row r="3063" ht="12.75">
      <c r="Q3063" s="32"/>
    </row>
    <row r="3064" ht="12.75">
      <c r="Q3064" s="32"/>
    </row>
    <row r="3065" ht="12.75">
      <c r="Q3065" s="32"/>
    </row>
    <row r="3066" ht="12.75">
      <c r="Q3066" s="32"/>
    </row>
    <row r="3067" ht="12.75">
      <c r="Q3067" s="32"/>
    </row>
    <row r="3068" ht="12.75">
      <c r="Q3068" s="32"/>
    </row>
    <row r="3069" ht="12.75">
      <c r="Q3069" s="32"/>
    </row>
    <row r="3070" ht="12.75">
      <c r="Q3070" s="32"/>
    </row>
    <row r="3071" ht="12.75">
      <c r="Q3071" s="32"/>
    </row>
    <row r="3072" ht="12.75">
      <c r="Q3072" s="32"/>
    </row>
    <row r="3073" ht="12.75">
      <c r="Q3073" s="32"/>
    </row>
    <row r="3074" ht="12.75">
      <c r="Q3074" s="32"/>
    </row>
    <row r="3075" ht="12.75">
      <c r="Q3075" s="32"/>
    </row>
    <row r="3076" ht="12.75">
      <c r="Q3076" s="32"/>
    </row>
    <row r="3077" ht="12.75">
      <c r="Q3077" s="32"/>
    </row>
    <row r="3078" ht="12.75">
      <c r="Q3078" s="32"/>
    </row>
    <row r="3079" ht="12.75">
      <c r="Q3079" s="32"/>
    </row>
    <row r="3080" ht="12.75">
      <c r="Q3080" s="32"/>
    </row>
    <row r="3081" ht="12.75">
      <c r="Q3081" s="32"/>
    </row>
    <row r="3082" ht="12.75">
      <c r="Q3082" s="32"/>
    </row>
    <row r="3083" ht="12.75">
      <c r="Q3083" s="32"/>
    </row>
    <row r="3084" ht="12.75">
      <c r="Q3084" s="32"/>
    </row>
    <row r="3085" ht="12.75">
      <c r="Q3085" s="32"/>
    </row>
    <row r="3086" ht="12.75">
      <c r="Q3086" s="32"/>
    </row>
    <row r="3087" ht="12.75">
      <c r="Q3087" s="32"/>
    </row>
    <row r="3088" ht="12.75">
      <c r="Q3088" s="32"/>
    </row>
    <row r="3089" ht="12.75">
      <c r="Q3089" s="32"/>
    </row>
    <row r="3090" ht="12.75">
      <c r="Q3090" s="32"/>
    </row>
    <row r="3091" ht="12.75">
      <c r="Q3091" s="32"/>
    </row>
    <row r="3092" ht="12.75">
      <c r="Q3092" s="32"/>
    </row>
    <row r="3093" ht="12.75">
      <c r="Q3093" s="32"/>
    </row>
    <row r="3094" ht="12.75">
      <c r="Q3094" s="32"/>
    </row>
    <row r="3095" ht="12.75">
      <c r="Q3095" s="32"/>
    </row>
    <row r="3096" ht="12.75">
      <c r="Q3096" s="32"/>
    </row>
    <row r="3097" ht="12.75">
      <c r="Q3097" s="32"/>
    </row>
    <row r="3098" ht="12.75">
      <c r="Q3098" s="32"/>
    </row>
    <row r="3099" ht="12.75">
      <c r="Q3099" s="32"/>
    </row>
    <row r="3100" ht="12.75">
      <c r="Q3100" s="32"/>
    </row>
    <row r="3101" ht="12.75">
      <c r="Q3101" s="32"/>
    </row>
    <row r="3102" ht="12.75">
      <c r="Q3102" s="32"/>
    </row>
    <row r="3103" ht="12.75">
      <c r="Q3103" s="32"/>
    </row>
    <row r="3104" ht="12.75">
      <c r="Q3104" s="32"/>
    </row>
    <row r="3105" ht="12.75">
      <c r="Q3105" s="32"/>
    </row>
    <row r="3106" ht="12.75">
      <c r="Q3106" s="32"/>
    </row>
    <row r="3107" ht="12.75">
      <c r="Q3107" s="32"/>
    </row>
    <row r="3108" ht="12.75">
      <c r="Q3108" s="32"/>
    </row>
    <row r="3109" ht="12.75">
      <c r="Q3109" s="32"/>
    </row>
    <row r="3110" ht="12.75">
      <c r="Q3110" s="32"/>
    </row>
    <row r="3111" ht="12.75">
      <c r="Q3111" s="32"/>
    </row>
    <row r="3112" ht="12.75">
      <c r="Q3112" s="32"/>
    </row>
    <row r="3113" ht="12.75">
      <c r="Q3113" s="32"/>
    </row>
    <row r="3114" ht="12.75">
      <c r="Q3114" s="32"/>
    </row>
    <row r="3115" ht="12.75">
      <c r="Q3115" s="32"/>
    </row>
    <row r="3116" ht="12.75">
      <c r="Q3116" s="32"/>
    </row>
    <row r="3117" ht="12.75">
      <c r="Q3117" s="32"/>
    </row>
    <row r="3118" ht="12.75">
      <c r="Q3118" s="32"/>
    </row>
    <row r="3119" ht="12.75">
      <c r="Q3119" s="32"/>
    </row>
    <row r="3120" ht="12.75">
      <c r="Q3120" s="32"/>
    </row>
    <row r="3121" ht="12.75">
      <c r="Q3121" s="32"/>
    </row>
    <row r="3122" ht="12.75">
      <c r="Q3122" s="32"/>
    </row>
    <row r="3123" ht="12.75">
      <c r="Q3123" s="32"/>
    </row>
    <row r="3124" ht="12.75">
      <c r="Q3124" s="32"/>
    </row>
    <row r="3125" ht="12.75">
      <c r="Q3125" s="32"/>
    </row>
    <row r="3126" ht="12.75">
      <c r="Q3126" s="32"/>
    </row>
    <row r="3127" ht="12.75">
      <c r="Q3127" s="32"/>
    </row>
    <row r="3128" ht="12.75">
      <c r="Q3128" s="32"/>
    </row>
    <row r="3129" ht="12.75">
      <c r="Q3129" s="32"/>
    </row>
    <row r="3130" ht="12.75">
      <c r="Q3130" s="32"/>
    </row>
    <row r="3131" ht="12.75">
      <c r="Q3131" s="32"/>
    </row>
    <row r="3132" ht="12.75">
      <c r="Q3132" s="32"/>
    </row>
    <row r="3133" ht="12.75">
      <c r="Q3133" s="32"/>
    </row>
    <row r="3134" ht="12.75">
      <c r="Q3134" s="32"/>
    </row>
    <row r="3135" ht="12.75">
      <c r="Q3135" s="32"/>
    </row>
    <row r="3136" ht="12.75">
      <c r="Q3136" s="32"/>
    </row>
    <row r="3137" ht="12.75">
      <c r="Q3137" s="32"/>
    </row>
    <row r="3138" ht="12.75">
      <c r="Q3138" s="32"/>
    </row>
    <row r="3139" ht="12.75">
      <c r="Q3139" s="32"/>
    </row>
    <row r="3140" ht="12.75">
      <c r="Q3140" s="32"/>
    </row>
    <row r="3141" ht="12.75">
      <c r="Q3141" s="32"/>
    </row>
    <row r="3142" ht="12.75">
      <c r="Q3142" s="32"/>
    </row>
    <row r="3143" ht="12.75">
      <c r="Q3143" s="32"/>
    </row>
    <row r="3144" ht="12.75">
      <c r="Q3144" s="32"/>
    </row>
    <row r="3145" ht="12.75">
      <c r="Q3145" s="32"/>
    </row>
    <row r="3146" ht="12.75">
      <c r="Q3146" s="32"/>
    </row>
    <row r="3147" ht="12.75">
      <c r="Q3147" s="32"/>
    </row>
    <row r="3148" ht="12.75">
      <c r="Q3148" s="32"/>
    </row>
    <row r="3149" ht="12.75">
      <c r="Q3149" s="32"/>
    </row>
    <row r="3150" ht="12.75">
      <c r="Q3150" s="32"/>
    </row>
    <row r="3151" ht="12.75">
      <c r="Q3151" s="32"/>
    </row>
    <row r="3152" ht="12.75">
      <c r="Q3152" s="32"/>
    </row>
    <row r="3153" ht="12.75">
      <c r="Q3153" s="32"/>
    </row>
    <row r="3154" ht="12.75">
      <c r="Q3154" s="32"/>
    </row>
    <row r="3155" ht="12.75">
      <c r="Q3155" s="32"/>
    </row>
    <row r="3156" ht="12.75">
      <c r="Q3156" s="32"/>
    </row>
    <row r="3157" ht="12.75">
      <c r="Q3157" s="32"/>
    </row>
    <row r="3158" ht="12.75">
      <c r="Q3158" s="32"/>
    </row>
    <row r="3159" ht="12.75">
      <c r="Q3159" s="32"/>
    </row>
    <row r="3160" ht="12.75">
      <c r="Q3160" s="32"/>
    </row>
    <row r="3161" ht="12.75">
      <c r="Q3161" s="32"/>
    </row>
    <row r="3162" ht="12.75">
      <c r="Q3162" s="32"/>
    </row>
    <row r="3163" ht="12.75">
      <c r="Q3163" s="32"/>
    </row>
    <row r="3164" ht="12.75">
      <c r="Q3164" s="32"/>
    </row>
    <row r="3165" ht="12.75">
      <c r="Q3165" s="32"/>
    </row>
    <row r="3166" ht="12.75">
      <c r="Q3166" s="32"/>
    </row>
    <row r="3167" ht="12.75">
      <c r="Q3167" s="32"/>
    </row>
    <row r="3168" ht="12.75">
      <c r="Q3168" s="32"/>
    </row>
    <row r="3169" ht="12.75">
      <c r="Q3169" s="32"/>
    </row>
    <row r="3170" ht="12.75">
      <c r="Q3170" s="32"/>
    </row>
    <row r="3171" ht="12.75">
      <c r="Q3171" s="32"/>
    </row>
    <row r="3172" ht="12.75">
      <c r="Q3172" s="32"/>
    </row>
    <row r="3173" ht="12.75">
      <c r="Q3173" s="32"/>
    </row>
    <row r="3174" ht="12.75">
      <c r="Q3174" s="32"/>
    </row>
    <row r="3175" ht="12.75">
      <c r="Q3175" s="32"/>
    </row>
    <row r="3176" ht="12.75">
      <c r="Q3176" s="32"/>
    </row>
    <row r="3177" ht="12.75">
      <c r="Q3177" s="32"/>
    </row>
    <row r="3178" ht="12.75">
      <c r="Q3178" s="32"/>
    </row>
    <row r="3179" ht="12.75">
      <c r="Q3179" s="32"/>
    </row>
    <row r="3180" ht="12.75">
      <c r="Q3180" s="32"/>
    </row>
    <row r="3181" ht="12.75">
      <c r="Q3181" s="32"/>
    </row>
    <row r="3182" ht="12.75">
      <c r="Q3182" s="32"/>
    </row>
    <row r="3183" ht="12.75">
      <c r="Q3183" s="32"/>
    </row>
    <row r="3184" ht="12.75">
      <c r="Q3184" s="32"/>
    </row>
    <row r="3185" ht="12.75">
      <c r="Q3185" s="32"/>
    </row>
    <row r="3186" ht="12.75">
      <c r="Q3186" s="32"/>
    </row>
    <row r="3187" ht="12.75">
      <c r="Q3187" s="32"/>
    </row>
    <row r="3188" ht="12.75">
      <c r="Q3188" s="32"/>
    </row>
    <row r="3189" ht="12.75">
      <c r="Q3189" s="32"/>
    </row>
    <row r="3190" ht="12.75">
      <c r="Q3190" s="32"/>
    </row>
    <row r="3191" ht="12.75">
      <c r="Q3191" s="32"/>
    </row>
    <row r="3192" ht="12.75">
      <c r="Q3192" s="32"/>
    </row>
    <row r="3193" ht="12.75">
      <c r="Q3193" s="32"/>
    </row>
    <row r="3194" ht="12.75">
      <c r="Q3194" s="32"/>
    </row>
    <row r="3195" ht="12.75">
      <c r="Q3195" s="32"/>
    </row>
    <row r="3196" ht="12.75">
      <c r="Q3196" s="32"/>
    </row>
    <row r="3197" ht="12.75">
      <c r="Q3197" s="32"/>
    </row>
    <row r="3198" ht="12.75">
      <c r="Q3198" s="32"/>
    </row>
    <row r="3199" ht="12.75">
      <c r="Q3199" s="32"/>
    </row>
    <row r="3200" ht="12.75">
      <c r="Q3200" s="32"/>
    </row>
    <row r="3201" ht="12.75">
      <c r="Q3201" s="32"/>
    </row>
    <row r="3202" ht="12.75">
      <c r="Q3202" s="32"/>
    </row>
    <row r="3203" ht="12.75">
      <c r="Q3203" s="32"/>
    </row>
    <row r="3204" ht="12.75">
      <c r="Q3204" s="32"/>
    </row>
    <row r="3205" ht="12.75">
      <c r="Q3205" s="32"/>
    </row>
    <row r="3206" ht="12.75">
      <c r="Q3206" s="32"/>
    </row>
    <row r="3207" ht="12.75">
      <c r="Q3207" s="32"/>
    </row>
    <row r="3208" ht="12.75">
      <c r="Q3208" s="32"/>
    </row>
    <row r="3209" ht="12.75">
      <c r="Q3209" s="32"/>
    </row>
    <row r="3210" ht="12.75">
      <c r="Q3210" s="32"/>
    </row>
    <row r="3211" ht="12.75">
      <c r="Q3211" s="32"/>
    </row>
    <row r="3212" ht="12.75">
      <c r="Q3212" s="32"/>
    </row>
    <row r="3213" ht="12.75">
      <c r="Q3213" s="32"/>
    </row>
    <row r="3214" ht="12.75">
      <c r="Q3214" s="32"/>
    </row>
    <row r="3215" ht="12.75">
      <c r="Q3215" s="32"/>
    </row>
    <row r="3216" ht="12.75">
      <c r="Q3216" s="32"/>
    </row>
    <row r="3217" ht="12.75">
      <c r="Q3217" s="32"/>
    </row>
    <row r="3218" ht="12.75">
      <c r="Q3218" s="32"/>
    </row>
    <row r="3219" ht="12.75">
      <c r="Q3219" s="32"/>
    </row>
    <row r="3220" ht="12.75">
      <c r="Q3220" s="32"/>
    </row>
    <row r="3221" ht="12.75">
      <c r="Q3221" s="32"/>
    </row>
    <row r="3222" ht="12.75">
      <c r="Q3222" s="32"/>
    </row>
    <row r="3223" ht="12.75">
      <c r="Q3223" s="32"/>
    </row>
    <row r="3224" ht="12.75">
      <c r="Q3224" s="32"/>
    </row>
    <row r="3225" ht="12.75">
      <c r="Q3225" s="32"/>
    </row>
    <row r="3226" ht="12.75">
      <c r="Q3226" s="32"/>
    </row>
    <row r="3227" ht="12.75">
      <c r="Q3227" s="32"/>
    </row>
    <row r="3228" ht="12.75">
      <c r="Q3228" s="32"/>
    </row>
    <row r="3229" ht="12.75">
      <c r="Q3229" s="32"/>
    </row>
    <row r="3230" ht="12.75">
      <c r="Q3230" s="32"/>
    </row>
    <row r="3231" ht="12.75">
      <c r="Q3231" s="32"/>
    </row>
    <row r="3232" ht="12.75">
      <c r="Q3232" s="32"/>
    </row>
    <row r="3233" ht="12.75">
      <c r="Q3233" s="32"/>
    </row>
    <row r="3234" ht="12.75">
      <c r="Q3234" s="32"/>
    </row>
    <row r="3235" ht="12.75">
      <c r="Q3235" s="32"/>
    </row>
    <row r="3236" ht="12.75">
      <c r="Q3236" s="32"/>
    </row>
    <row r="3237" ht="12.75">
      <c r="Q3237" s="32"/>
    </row>
    <row r="3238" ht="12.75">
      <c r="Q3238" s="32"/>
    </row>
    <row r="3239" ht="12.75">
      <c r="Q3239" s="32"/>
    </row>
    <row r="3240" ht="12.75">
      <c r="Q3240" s="32"/>
    </row>
    <row r="3241" ht="12.75">
      <c r="Q3241" s="32"/>
    </row>
    <row r="3242" ht="12.75">
      <c r="Q3242" s="32"/>
    </row>
    <row r="3243" ht="12.75">
      <c r="Q3243" s="32"/>
    </row>
    <row r="3244" ht="12.75">
      <c r="Q3244" s="32"/>
    </row>
    <row r="3245" ht="12.75">
      <c r="Q3245" s="32"/>
    </row>
    <row r="3246" ht="12.75">
      <c r="Q3246" s="32"/>
    </row>
    <row r="3247" ht="12.75">
      <c r="Q3247" s="32"/>
    </row>
    <row r="3248" ht="12.75">
      <c r="Q3248" s="32"/>
    </row>
    <row r="3249" ht="12.75">
      <c r="Q3249" s="32"/>
    </row>
    <row r="3250" ht="12.75">
      <c r="Q3250" s="32"/>
    </row>
    <row r="3251" ht="12.75">
      <c r="Q3251" s="32"/>
    </row>
    <row r="3252" ht="12.75">
      <c r="Q3252" s="32"/>
    </row>
    <row r="3253" ht="12.75">
      <c r="Q3253" s="32"/>
    </row>
    <row r="3254" ht="12.75">
      <c r="Q3254" s="32"/>
    </row>
    <row r="3255" ht="12.75">
      <c r="Q3255" s="32"/>
    </row>
    <row r="3256" ht="12.75">
      <c r="Q3256" s="32"/>
    </row>
    <row r="3257" ht="12.75">
      <c r="Q3257" s="32"/>
    </row>
    <row r="3258" ht="12.75">
      <c r="Q3258" s="32"/>
    </row>
    <row r="3259" ht="12.75">
      <c r="Q3259" s="32"/>
    </row>
    <row r="3260" ht="12.75">
      <c r="Q3260" s="32"/>
    </row>
    <row r="3261" ht="12.75">
      <c r="Q3261" s="32"/>
    </row>
    <row r="3262" ht="12.75">
      <c r="Q3262" s="32"/>
    </row>
    <row r="3263" ht="12.75">
      <c r="Q3263" s="32"/>
    </row>
    <row r="3264" ht="12.75">
      <c r="Q3264" s="32"/>
    </row>
    <row r="3265" ht="12.75">
      <c r="Q3265" s="32"/>
    </row>
    <row r="3266" ht="12.75">
      <c r="Q3266" s="32"/>
    </row>
    <row r="3267" ht="12.75">
      <c r="Q3267" s="32"/>
    </row>
    <row r="3268" ht="12.75">
      <c r="Q3268" s="32"/>
    </row>
    <row r="3269" ht="12.75">
      <c r="Q3269" s="32"/>
    </row>
    <row r="3270" ht="12.75">
      <c r="Q3270" s="32"/>
    </row>
    <row r="3271" ht="12.75">
      <c r="Q3271" s="32"/>
    </row>
    <row r="3272" ht="12.75">
      <c r="Q3272" s="32"/>
    </row>
    <row r="3273" ht="12.75">
      <c r="Q3273" s="32"/>
    </row>
    <row r="3274" ht="12.75">
      <c r="Q3274" s="32"/>
    </row>
    <row r="3275" ht="12.75">
      <c r="Q3275" s="32"/>
    </row>
    <row r="3276" ht="12.75">
      <c r="Q3276" s="32"/>
    </row>
    <row r="3277" ht="12.75">
      <c r="Q3277" s="32"/>
    </row>
    <row r="3278" ht="12.75">
      <c r="Q3278" s="32"/>
    </row>
    <row r="3279" ht="12.75">
      <c r="Q3279" s="32"/>
    </row>
    <row r="3280" ht="12.75">
      <c r="Q3280" s="32"/>
    </row>
    <row r="3281" ht="12.75">
      <c r="Q3281" s="32"/>
    </row>
    <row r="3282" ht="12.75">
      <c r="Q3282" s="32"/>
    </row>
    <row r="3283" ht="12.75">
      <c r="Q3283" s="32"/>
    </row>
    <row r="3284" ht="12.75">
      <c r="Q3284" s="32"/>
    </row>
    <row r="3285" ht="12.75">
      <c r="Q3285" s="32"/>
    </row>
    <row r="3286" ht="12.75">
      <c r="Q3286" s="32"/>
    </row>
    <row r="3287" ht="12.75">
      <c r="Q3287" s="32"/>
    </row>
    <row r="3288" ht="12.75">
      <c r="Q3288" s="32"/>
    </row>
    <row r="3289" ht="12.75">
      <c r="Q3289" s="32"/>
    </row>
    <row r="3290" ht="12.75">
      <c r="Q3290" s="32"/>
    </row>
    <row r="3291" ht="12.75">
      <c r="Q3291" s="32"/>
    </row>
    <row r="3292" ht="12.75">
      <c r="Q3292" s="32"/>
    </row>
    <row r="3293" ht="12.75">
      <c r="Q3293" s="32"/>
    </row>
    <row r="3294" ht="12.75">
      <c r="Q3294" s="32"/>
    </row>
    <row r="3295" ht="12.75">
      <c r="Q3295" s="32"/>
    </row>
    <row r="3296" ht="12.75">
      <c r="Q3296" s="32"/>
    </row>
    <row r="3297" ht="12.75">
      <c r="Q3297" s="32"/>
    </row>
    <row r="3298" ht="12.75">
      <c r="Q3298" s="32"/>
    </row>
    <row r="3299" ht="12.75">
      <c r="Q3299" s="32"/>
    </row>
    <row r="3300" ht="12.75">
      <c r="Q3300" s="32"/>
    </row>
    <row r="3301" ht="12.75">
      <c r="Q3301" s="32"/>
    </row>
    <row r="3302" ht="12.75">
      <c r="Q3302" s="32"/>
    </row>
    <row r="3303" ht="12.75">
      <c r="Q3303" s="32"/>
    </row>
    <row r="3304" ht="12.75">
      <c r="Q3304" s="32"/>
    </row>
    <row r="3305" ht="12.75">
      <c r="Q3305" s="32"/>
    </row>
    <row r="3306" ht="12.75">
      <c r="Q3306" s="32"/>
    </row>
    <row r="3307" ht="12.75">
      <c r="Q3307" s="32"/>
    </row>
    <row r="3308" ht="12.75">
      <c r="Q3308" s="32"/>
    </row>
    <row r="3309" ht="12.75">
      <c r="Q3309" s="32"/>
    </row>
    <row r="3310" ht="12.75">
      <c r="Q3310" s="32"/>
    </row>
    <row r="3311" ht="12.75">
      <c r="Q3311" s="32"/>
    </row>
    <row r="3312" ht="12.75">
      <c r="Q3312" s="32"/>
    </row>
    <row r="3313" ht="12.75">
      <c r="Q3313" s="32"/>
    </row>
    <row r="3314" ht="12.75">
      <c r="Q3314" s="32"/>
    </row>
    <row r="3315" ht="12.75">
      <c r="Q3315" s="32"/>
    </row>
    <row r="3316" ht="12.75">
      <c r="Q3316" s="32"/>
    </row>
    <row r="3317" ht="12.75">
      <c r="Q3317" s="32"/>
    </row>
    <row r="3318" ht="12.75">
      <c r="Q3318" s="32"/>
    </row>
    <row r="3319" ht="12.75">
      <c r="Q3319" s="32"/>
    </row>
    <row r="3320" ht="12.75">
      <c r="Q3320" s="32"/>
    </row>
    <row r="3321" ht="12.75">
      <c r="Q3321" s="32"/>
    </row>
    <row r="3322" ht="12.75">
      <c r="Q3322" s="32"/>
    </row>
    <row r="3323" ht="12.75">
      <c r="Q3323" s="32"/>
    </row>
    <row r="3324" ht="12.75">
      <c r="Q3324" s="32"/>
    </row>
    <row r="3325" ht="12.75">
      <c r="Q3325" s="32"/>
    </row>
    <row r="3326" ht="12.75">
      <c r="Q3326" s="32"/>
    </row>
    <row r="3327" ht="12.75">
      <c r="Q3327" s="32"/>
    </row>
    <row r="3328" ht="12.75">
      <c r="Q3328" s="32"/>
    </row>
    <row r="3329" ht="12.75">
      <c r="Q3329" s="32"/>
    </row>
    <row r="3330" ht="12.75">
      <c r="Q3330" s="32"/>
    </row>
    <row r="3331" ht="12.75">
      <c r="Q3331" s="32"/>
    </row>
    <row r="3332" ht="12.75">
      <c r="Q3332" s="32"/>
    </row>
    <row r="3333" ht="12.75">
      <c r="Q3333" s="32"/>
    </row>
    <row r="3334" ht="12.75">
      <c r="Q3334" s="32"/>
    </row>
    <row r="3335" ht="12.75">
      <c r="Q3335" s="32"/>
    </row>
    <row r="3336" ht="12.75">
      <c r="Q3336" s="32"/>
    </row>
    <row r="3337" ht="12.75">
      <c r="Q3337" s="32"/>
    </row>
    <row r="3338" ht="12.75">
      <c r="Q3338" s="32"/>
    </row>
    <row r="3339" ht="12.75">
      <c r="Q3339" s="32"/>
    </row>
    <row r="3340" ht="12.75">
      <c r="Q3340" s="32"/>
    </row>
    <row r="3341" ht="12.75">
      <c r="Q3341" s="32"/>
    </row>
    <row r="3342" ht="12.75">
      <c r="Q3342" s="32"/>
    </row>
    <row r="3343" ht="12.75">
      <c r="Q3343" s="32"/>
    </row>
    <row r="3344" ht="12.75">
      <c r="Q3344" s="32"/>
    </row>
    <row r="3345" ht="12.75">
      <c r="Q3345" s="32"/>
    </row>
    <row r="3346" ht="12.75">
      <c r="Q3346" s="32"/>
    </row>
    <row r="3347" ht="12.75">
      <c r="Q3347" s="32"/>
    </row>
    <row r="3348" ht="12.75">
      <c r="Q3348" s="32"/>
    </row>
    <row r="3349" ht="12.75">
      <c r="Q3349" s="32"/>
    </row>
    <row r="3350" ht="12.75">
      <c r="Q3350" s="32"/>
    </row>
    <row r="3351" ht="12.75">
      <c r="Q3351" s="32"/>
    </row>
    <row r="3352" ht="12.75">
      <c r="Q3352" s="32"/>
    </row>
    <row r="3353" ht="12.75">
      <c r="Q3353" s="32"/>
    </row>
    <row r="3354" ht="12.75">
      <c r="Q3354" s="32"/>
    </row>
    <row r="3355" ht="12.75">
      <c r="Q3355" s="32"/>
    </row>
    <row r="3356" ht="12.75">
      <c r="Q3356" s="32"/>
    </row>
    <row r="3357" ht="12.75">
      <c r="Q3357" s="32"/>
    </row>
    <row r="3358" ht="12.75">
      <c r="Q3358" s="32"/>
    </row>
    <row r="3359" ht="12.75">
      <c r="Q3359" s="32"/>
    </row>
    <row r="3360" ht="12.75">
      <c r="Q3360" s="32"/>
    </row>
    <row r="3361" ht="12.75">
      <c r="Q3361" s="32"/>
    </row>
    <row r="3362" ht="12.75">
      <c r="Q3362" s="32"/>
    </row>
    <row r="3363" ht="12.75">
      <c r="Q3363" s="32"/>
    </row>
    <row r="3364" ht="12.75">
      <c r="Q3364" s="32"/>
    </row>
    <row r="3365" ht="12.75">
      <c r="Q3365" s="32"/>
    </row>
    <row r="3366" ht="12.75">
      <c r="Q3366" s="32"/>
    </row>
    <row r="3367" ht="12.75">
      <c r="Q3367" s="32"/>
    </row>
    <row r="3368" ht="12.75">
      <c r="Q3368" s="32"/>
    </row>
    <row r="3369" ht="12.75">
      <c r="Q3369" s="32"/>
    </row>
    <row r="3370" ht="12.75">
      <c r="Q3370" s="32"/>
    </row>
    <row r="3371" ht="12.75">
      <c r="Q3371" s="32"/>
    </row>
    <row r="3372" ht="12.75">
      <c r="Q3372" s="32"/>
    </row>
    <row r="3373" ht="12.75">
      <c r="Q3373" s="32"/>
    </row>
    <row r="3374" ht="12.75">
      <c r="Q3374" s="32"/>
    </row>
    <row r="3375" ht="12.75">
      <c r="Q3375" s="32"/>
    </row>
    <row r="3376" ht="12.75">
      <c r="Q3376" s="32"/>
    </row>
    <row r="3377" ht="12.75">
      <c r="Q3377" s="32"/>
    </row>
    <row r="3378" ht="12.75">
      <c r="Q3378" s="32"/>
    </row>
    <row r="3379" ht="12.75">
      <c r="Q3379" s="32"/>
    </row>
    <row r="3380" ht="12.75">
      <c r="Q3380" s="32"/>
    </row>
    <row r="3381" ht="12.75">
      <c r="Q3381" s="32"/>
    </row>
    <row r="3382" ht="12.75">
      <c r="Q3382" s="32"/>
    </row>
    <row r="3383" ht="12.75">
      <c r="Q3383" s="32"/>
    </row>
    <row r="3384" ht="12.75">
      <c r="Q3384" s="32"/>
    </row>
    <row r="3385" ht="12.75">
      <c r="Q3385" s="32"/>
    </row>
    <row r="3386" ht="12.75">
      <c r="Q3386" s="32"/>
    </row>
    <row r="3387" ht="12.75">
      <c r="Q3387" s="32"/>
    </row>
    <row r="3388" ht="12.75">
      <c r="Q3388" s="32"/>
    </row>
    <row r="3389" ht="12.75">
      <c r="Q3389" s="32"/>
    </row>
    <row r="3390" ht="12.75">
      <c r="Q3390" s="32"/>
    </row>
    <row r="3391" ht="12.75">
      <c r="Q3391" s="32"/>
    </row>
    <row r="3392" ht="12.75">
      <c r="Q3392" s="32"/>
    </row>
    <row r="3393" ht="12.75">
      <c r="Q3393" s="32"/>
    </row>
    <row r="3394" ht="12.75">
      <c r="Q3394" s="32"/>
    </row>
    <row r="3395" ht="12.75">
      <c r="Q3395" s="32"/>
    </row>
    <row r="3396" ht="12.75">
      <c r="Q3396" s="32"/>
    </row>
    <row r="3397" ht="12.75">
      <c r="Q3397" s="32"/>
    </row>
    <row r="3398" ht="12.75">
      <c r="Q3398" s="32"/>
    </row>
    <row r="3399" ht="12.75">
      <c r="Q3399" s="32"/>
    </row>
    <row r="3400" ht="12.75">
      <c r="Q3400" s="32"/>
    </row>
    <row r="3401" ht="12.75">
      <c r="Q3401" s="32"/>
    </row>
    <row r="3402" ht="12.75">
      <c r="Q3402" s="32"/>
    </row>
    <row r="3403" ht="12.75">
      <c r="Q3403" s="32"/>
    </row>
    <row r="3404" ht="12.75">
      <c r="Q3404" s="32"/>
    </row>
    <row r="3405" ht="12.75">
      <c r="Q3405" s="32"/>
    </row>
    <row r="3406" ht="12.75">
      <c r="Q3406" s="32"/>
    </row>
    <row r="3407" ht="12.75">
      <c r="Q3407" s="32"/>
    </row>
    <row r="3408" ht="12.75">
      <c r="Q3408" s="32"/>
    </row>
    <row r="3409" ht="12.75">
      <c r="Q3409" s="32"/>
    </row>
    <row r="3410" ht="12.75">
      <c r="Q3410" s="32"/>
    </row>
    <row r="3411" ht="12.75">
      <c r="Q3411" s="32"/>
    </row>
    <row r="3412" ht="12.75">
      <c r="Q3412" s="32"/>
    </row>
    <row r="3413" ht="12.75">
      <c r="Q3413" s="32"/>
    </row>
    <row r="3414" ht="12.75">
      <c r="Q3414" s="32"/>
    </row>
    <row r="3415" ht="12.75">
      <c r="Q3415" s="32"/>
    </row>
    <row r="3416" ht="12.75">
      <c r="Q3416" s="32"/>
    </row>
    <row r="3417" ht="12.75">
      <c r="Q3417" s="32"/>
    </row>
    <row r="3418" ht="12.75">
      <c r="Q3418" s="32"/>
    </row>
    <row r="3419" ht="12.75">
      <c r="Q3419" s="32"/>
    </row>
    <row r="3420" ht="12.75">
      <c r="Q3420" s="32"/>
    </row>
    <row r="3421" ht="12.75">
      <c r="Q3421" s="32"/>
    </row>
    <row r="3422" ht="12.75">
      <c r="Q3422" s="32"/>
    </row>
    <row r="3423" ht="12.75">
      <c r="Q3423" s="32"/>
    </row>
    <row r="3424" ht="12.75">
      <c r="Q3424" s="32"/>
    </row>
    <row r="3425" ht="12.75">
      <c r="Q3425" s="32"/>
    </row>
    <row r="3426" ht="12.75">
      <c r="Q3426" s="32"/>
    </row>
    <row r="3427" ht="12.75">
      <c r="Q3427" s="32"/>
    </row>
    <row r="3428" ht="12.75">
      <c r="Q3428" s="32"/>
    </row>
    <row r="3429" ht="12.75">
      <c r="Q3429" s="32"/>
    </row>
    <row r="3430" ht="12.75">
      <c r="Q3430" s="32"/>
    </row>
    <row r="3431" ht="12.75">
      <c r="Q3431" s="32"/>
    </row>
    <row r="3432" ht="12.75">
      <c r="Q3432" s="32"/>
    </row>
    <row r="3433" ht="12.75">
      <c r="Q3433" s="32"/>
    </row>
    <row r="3434" ht="12.75">
      <c r="Q3434" s="32"/>
    </row>
    <row r="3435" ht="12.75">
      <c r="Q3435" s="32"/>
    </row>
    <row r="3436" ht="12.75">
      <c r="Q3436" s="32"/>
    </row>
    <row r="3437" ht="12.75">
      <c r="Q3437" s="32"/>
    </row>
    <row r="3438" ht="12.75">
      <c r="Q3438" s="32"/>
    </row>
    <row r="3439" ht="12.75">
      <c r="Q3439" s="32"/>
    </row>
    <row r="3440" ht="12.75">
      <c r="Q3440" s="32"/>
    </row>
    <row r="3441" ht="12.75">
      <c r="Q3441" s="32"/>
    </row>
    <row r="3442" ht="12.75">
      <c r="Q3442" s="32"/>
    </row>
    <row r="3443" ht="12.75">
      <c r="Q3443" s="32"/>
    </row>
    <row r="3444" ht="12.75">
      <c r="Q3444" s="32"/>
    </row>
    <row r="3445" ht="12.75">
      <c r="Q3445" s="32"/>
    </row>
    <row r="3446" ht="12.75">
      <c r="Q3446" s="32"/>
    </row>
    <row r="3447" ht="12.75">
      <c r="Q3447" s="32"/>
    </row>
    <row r="3448" ht="12.75">
      <c r="Q3448" s="32"/>
    </row>
    <row r="3449" ht="12.75">
      <c r="Q3449" s="32"/>
    </row>
    <row r="3450" ht="12.75">
      <c r="Q3450" s="32"/>
    </row>
    <row r="3451" ht="12.75">
      <c r="Q3451" s="32"/>
    </row>
    <row r="3452" ht="12.75">
      <c r="Q3452" s="32"/>
    </row>
    <row r="3453" ht="12.75">
      <c r="Q3453" s="32"/>
    </row>
    <row r="3454" ht="12.75">
      <c r="Q3454" s="32"/>
    </row>
    <row r="3455" ht="12.75">
      <c r="Q3455" s="32"/>
    </row>
    <row r="3456" ht="12.75">
      <c r="Q3456" s="32"/>
    </row>
    <row r="3457" ht="12.75">
      <c r="Q3457" s="32"/>
    </row>
    <row r="3458" ht="12.75">
      <c r="Q3458" s="32"/>
    </row>
    <row r="3459" ht="12.75">
      <c r="Q3459" s="32"/>
    </row>
    <row r="3460" ht="12.75">
      <c r="Q3460" s="32"/>
    </row>
    <row r="3461" ht="12.75">
      <c r="Q3461" s="32"/>
    </row>
    <row r="3462" ht="12.75">
      <c r="Q3462" s="32"/>
    </row>
    <row r="3463" ht="12.75">
      <c r="Q3463" s="32"/>
    </row>
    <row r="3464" ht="12.75">
      <c r="Q3464" s="32"/>
    </row>
    <row r="3465" ht="12.75">
      <c r="Q3465" s="32"/>
    </row>
    <row r="3466" ht="12.75">
      <c r="Q3466" s="32"/>
    </row>
    <row r="3467" ht="12.75">
      <c r="Q3467" s="32"/>
    </row>
    <row r="3468" ht="12.75">
      <c r="Q3468" s="32"/>
    </row>
    <row r="3469" ht="12.75">
      <c r="Q3469" s="32"/>
    </row>
    <row r="3470" ht="12.75">
      <c r="Q3470" s="32"/>
    </row>
    <row r="3471" ht="12.75">
      <c r="Q3471" s="32"/>
    </row>
    <row r="3472" ht="12.75">
      <c r="Q3472" s="32"/>
    </row>
    <row r="3473" ht="12.75">
      <c r="Q3473" s="32"/>
    </row>
    <row r="3474" ht="12.75">
      <c r="Q3474" s="32"/>
    </row>
    <row r="3475" ht="12.75">
      <c r="Q3475" s="32"/>
    </row>
    <row r="3476" ht="12.75">
      <c r="Q3476" s="32"/>
    </row>
    <row r="3477" ht="12.75">
      <c r="Q3477" s="32"/>
    </row>
    <row r="3478" ht="12.75">
      <c r="Q3478" s="32"/>
    </row>
    <row r="3479" ht="12.75">
      <c r="Q3479" s="32"/>
    </row>
    <row r="3480" ht="12.75">
      <c r="Q3480" s="32"/>
    </row>
    <row r="3481" ht="12.75">
      <c r="Q3481" s="32"/>
    </row>
    <row r="3482" ht="12.75">
      <c r="Q3482" s="32"/>
    </row>
    <row r="3483" ht="12.75">
      <c r="Q3483" s="32"/>
    </row>
    <row r="3484" ht="12.75">
      <c r="Q3484" s="32"/>
    </row>
    <row r="3485" ht="12.75">
      <c r="Q3485" s="32"/>
    </row>
    <row r="3486" ht="12.75">
      <c r="Q3486" s="32"/>
    </row>
    <row r="3487" ht="12.75">
      <c r="Q3487" s="32"/>
    </row>
    <row r="3488" ht="12.75">
      <c r="Q3488" s="32"/>
    </row>
    <row r="3489" ht="12.75">
      <c r="Q3489" s="32"/>
    </row>
    <row r="3490" ht="12.75">
      <c r="Q3490" s="32"/>
    </row>
    <row r="3491" ht="12.75">
      <c r="Q3491" s="32"/>
    </row>
    <row r="3492" ht="12.75">
      <c r="Q3492" s="32"/>
    </row>
    <row r="3493" ht="12.75">
      <c r="Q3493" s="32"/>
    </row>
    <row r="3494" ht="12.75">
      <c r="Q3494" s="32"/>
    </row>
    <row r="3495" ht="12.75">
      <c r="Q3495" s="32"/>
    </row>
    <row r="3496" ht="12.75">
      <c r="Q3496" s="32"/>
    </row>
    <row r="3497" ht="12.75">
      <c r="Q3497" s="32"/>
    </row>
    <row r="3498" ht="12.75">
      <c r="Q3498" s="32"/>
    </row>
    <row r="3499" ht="12.75">
      <c r="Q3499" s="32"/>
    </row>
    <row r="3500" ht="12.75">
      <c r="Q3500" s="32"/>
    </row>
    <row r="3501" ht="12.75">
      <c r="Q3501" s="32"/>
    </row>
    <row r="3502" ht="12.75">
      <c r="Q3502" s="32"/>
    </row>
    <row r="3503" ht="12.75">
      <c r="Q3503" s="32"/>
    </row>
    <row r="3504" ht="12.75">
      <c r="Q3504" s="32"/>
    </row>
    <row r="3505" ht="12.75">
      <c r="Q3505" s="32"/>
    </row>
    <row r="3506" ht="12.75">
      <c r="Q3506" s="32"/>
    </row>
    <row r="3507" ht="12.75">
      <c r="Q3507" s="32"/>
    </row>
    <row r="3508" ht="12.75">
      <c r="Q3508" s="32"/>
    </row>
    <row r="3509" ht="12.75">
      <c r="Q3509" s="32"/>
    </row>
    <row r="3510" ht="12.75">
      <c r="Q3510" s="32"/>
    </row>
    <row r="3511" ht="12.75">
      <c r="Q3511" s="32"/>
    </row>
    <row r="3512" ht="12.75">
      <c r="Q3512" s="32"/>
    </row>
    <row r="3513" ht="12.75">
      <c r="Q3513" s="32"/>
    </row>
    <row r="3514" ht="12.75">
      <c r="Q3514" s="32"/>
    </row>
    <row r="3515" ht="12.75">
      <c r="Q3515" s="32"/>
    </row>
    <row r="3516" ht="12.75">
      <c r="Q3516" s="32"/>
    </row>
    <row r="3517" ht="12.75">
      <c r="Q3517" s="32"/>
    </row>
    <row r="3518" ht="12.75">
      <c r="Q3518" s="32"/>
    </row>
    <row r="3519" ht="12.75">
      <c r="Q3519" s="32"/>
    </row>
    <row r="3520" ht="12.75">
      <c r="Q3520" s="32"/>
    </row>
    <row r="3521" ht="12.75">
      <c r="Q3521" s="32"/>
    </row>
    <row r="3522" ht="12.75">
      <c r="Q3522" s="32"/>
    </row>
    <row r="3523" ht="12.75">
      <c r="Q3523" s="32"/>
    </row>
    <row r="3524" ht="12.75">
      <c r="Q3524" s="32"/>
    </row>
    <row r="3525" ht="12.75">
      <c r="Q3525" s="32"/>
    </row>
    <row r="3526" ht="12.75">
      <c r="Q3526" s="32"/>
    </row>
    <row r="3527" ht="12.75">
      <c r="Q3527" s="32"/>
    </row>
    <row r="3528" ht="12.75">
      <c r="Q3528" s="32"/>
    </row>
    <row r="3529" ht="12.75">
      <c r="Q3529" s="32"/>
    </row>
    <row r="3530" ht="12.75">
      <c r="Q3530" s="32"/>
    </row>
    <row r="3531" ht="12.75">
      <c r="Q3531" s="32"/>
    </row>
    <row r="3532" ht="12.75">
      <c r="Q3532" s="32"/>
    </row>
    <row r="3533" ht="12.75">
      <c r="Q3533" s="32"/>
    </row>
    <row r="3534" ht="12.75">
      <c r="Q3534" s="32"/>
    </row>
    <row r="3535" ht="12.75">
      <c r="Q3535" s="32"/>
    </row>
    <row r="3536" ht="12.75">
      <c r="Q3536" s="32"/>
    </row>
    <row r="3537" ht="12.75">
      <c r="Q3537" s="32"/>
    </row>
    <row r="3538" ht="12.75">
      <c r="Q3538" s="32"/>
    </row>
    <row r="3539" ht="12.75">
      <c r="Q3539" s="32"/>
    </row>
    <row r="3540" ht="12.75">
      <c r="Q3540" s="32"/>
    </row>
    <row r="3541" ht="12.75">
      <c r="Q3541" s="32"/>
    </row>
    <row r="3542" ht="12.75">
      <c r="Q3542" s="32"/>
    </row>
    <row r="3543" ht="12.75">
      <c r="Q3543" s="32"/>
    </row>
    <row r="3544" ht="12.75">
      <c r="Q3544" s="32"/>
    </row>
    <row r="3545" ht="12.75">
      <c r="Q3545" s="32"/>
    </row>
    <row r="3546" ht="12.75">
      <c r="Q3546" s="32"/>
    </row>
    <row r="3547" ht="12.75">
      <c r="Q3547" s="32"/>
    </row>
    <row r="3548" ht="12.75">
      <c r="Q3548" s="32"/>
    </row>
    <row r="3549" ht="12.75">
      <c r="Q3549" s="32"/>
    </row>
    <row r="3550" ht="12.75">
      <c r="Q3550" s="32"/>
    </row>
    <row r="3551" ht="12.75">
      <c r="Q3551" s="32"/>
    </row>
    <row r="3552" ht="12.75">
      <c r="Q3552" s="32"/>
    </row>
    <row r="3553" ht="12.75">
      <c r="Q3553" s="32"/>
    </row>
    <row r="3554" ht="12.75">
      <c r="Q3554" s="32"/>
    </row>
    <row r="3555" ht="12.75">
      <c r="Q3555" s="32"/>
    </row>
    <row r="3556" ht="12.75">
      <c r="Q3556" s="32"/>
    </row>
    <row r="3557" ht="12.75">
      <c r="Q3557" s="32"/>
    </row>
    <row r="3558" ht="12.75">
      <c r="Q3558" s="32"/>
    </row>
    <row r="3559" ht="12.75">
      <c r="Q3559" s="32"/>
    </row>
    <row r="3560" ht="12.75">
      <c r="Q3560" s="32"/>
    </row>
    <row r="3561" ht="12.75">
      <c r="Q3561" s="32"/>
    </row>
    <row r="3562" ht="12.75">
      <c r="Q3562" s="32"/>
    </row>
    <row r="3563" ht="12.75">
      <c r="Q3563" s="32"/>
    </row>
    <row r="3564" ht="12.75">
      <c r="Q3564" s="32"/>
    </row>
    <row r="3565" ht="12.75">
      <c r="Q3565" s="32"/>
    </row>
    <row r="3566" ht="12.75">
      <c r="Q3566" s="32"/>
    </row>
    <row r="3567" ht="12.75">
      <c r="Q3567" s="32"/>
    </row>
    <row r="3568" ht="12.75">
      <c r="Q3568" s="32"/>
    </row>
    <row r="3569" ht="12.75">
      <c r="Q3569" s="32"/>
    </row>
    <row r="3570" ht="12.75">
      <c r="Q3570" s="32"/>
    </row>
    <row r="3571" ht="12.75">
      <c r="Q3571" s="32"/>
    </row>
    <row r="3572" ht="12.75">
      <c r="Q3572" s="32"/>
    </row>
    <row r="3573" ht="12.75">
      <c r="Q3573" s="32"/>
    </row>
    <row r="3574" ht="12.75">
      <c r="Q3574" s="32"/>
    </row>
    <row r="3575" ht="12.75">
      <c r="Q3575" s="32"/>
    </row>
    <row r="3576" ht="12.75">
      <c r="Q3576" s="32"/>
    </row>
    <row r="3577" ht="12.75">
      <c r="Q3577" s="32"/>
    </row>
    <row r="3578" ht="12.75">
      <c r="Q3578" s="32"/>
    </row>
    <row r="3579" ht="12.75">
      <c r="Q3579" s="32"/>
    </row>
    <row r="3580" ht="12.75">
      <c r="Q3580" s="32"/>
    </row>
    <row r="3581" ht="12.75">
      <c r="Q3581" s="32"/>
    </row>
    <row r="3582" ht="12.75">
      <c r="Q3582" s="32"/>
    </row>
    <row r="3583" ht="12.75">
      <c r="Q3583" s="32"/>
    </row>
    <row r="3584" ht="12.75">
      <c r="Q3584" s="32"/>
    </row>
    <row r="3585" ht="12.75">
      <c r="Q3585" s="32"/>
    </row>
    <row r="3586" ht="12.75">
      <c r="Q3586" s="32"/>
    </row>
    <row r="3587" ht="12.75">
      <c r="Q3587" s="32"/>
    </row>
    <row r="3588" ht="12.75">
      <c r="Q3588" s="32"/>
    </row>
    <row r="3589" ht="12.75">
      <c r="Q3589" s="32"/>
    </row>
    <row r="3590" ht="12.75">
      <c r="Q3590" s="32"/>
    </row>
    <row r="3591" ht="12.75">
      <c r="Q3591" s="32"/>
    </row>
    <row r="3592" ht="12.75">
      <c r="Q3592" s="32"/>
    </row>
    <row r="3593" ht="12.75">
      <c r="Q3593" s="32"/>
    </row>
    <row r="3594" ht="12.75">
      <c r="Q3594" s="32"/>
    </row>
    <row r="3595" ht="12.75">
      <c r="Q3595" s="32"/>
    </row>
    <row r="3596" ht="12.75">
      <c r="Q3596" s="32"/>
    </row>
    <row r="3597" ht="12.75">
      <c r="Q3597" s="32"/>
    </row>
    <row r="3598" ht="12.75">
      <c r="Q3598" s="32"/>
    </row>
    <row r="3599" ht="12.75">
      <c r="Q3599" s="32"/>
    </row>
    <row r="3600" ht="12.75">
      <c r="Q3600" s="32"/>
    </row>
    <row r="3601" ht="12.75">
      <c r="Q3601" s="32"/>
    </row>
    <row r="3602" ht="12.75">
      <c r="Q3602" s="32"/>
    </row>
    <row r="3603" ht="12.75">
      <c r="Q3603" s="32"/>
    </row>
    <row r="3604" ht="12.75">
      <c r="Q3604" s="32"/>
    </row>
    <row r="3605" ht="12.75">
      <c r="Q3605" s="32"/>
    </row>
    <row r="3606" ht="12.75">
      <c r="Q3606" s="32"/>
    </row>
    <row r="3607" ht="12.75">
      <c r="Q3607" s="32"/>
    </row>
    <row r="3608" ht="12.75">
      <c r="Q3608" s="32"/>
    </row>
    <row r="3609" ht="12.75">
      <c r="Q3609" s="32"/>
    </row>
    <row r="3610" ht="12.75">
      <c r="Q3610" s="32"/>
    </row>
    <row r="3611" ht="12.75">
      <c r="Q3611" s="32"/>
    </row>
    <row r="3612" ht="12.75">
      <c r="Q3612" s="32"/>
    </row>
    <row r="3613" ht="12.75">
      <c r="Q3613" s="32"/>
    </row>
    <row r="3614" ht="12.75">
      <c r="Q3614" s="32"/>
    </row>
    <row r="3615" ht="12.75">
      <c r="Q3615" s="32"/>
    </row>
    <row r="3616" ht="12.75">
      <c r="Q3616" s="32"/>
    </row>
    <row r="3617" ht="12.75">
      <c r="Q3617" s="32"/>
    </row>
    <row r="3618" ht="12.75">
      <c r="Q3618" s="32"/>
    </row>
    <row r="3619" ht="12.75">
      <c r="Q3619" s="32"/>
    </row>
    <row r="3620" ht="12.75">
      <c r="Q3620" s="32"/>
    </row>
    <row r="3621" ht="12.75">
      <c r="Q3621" s="32"/>
    </row>
    <row r="3622" ht="12.75">
      <c r="Q3622" s="32"/>
    </row>
    <row r="3623" ht="12.75">
      <c r="Q3623" s="32"/>
    </row>
    <row r="3624" ht="12.75">
      <c r="Q3624" s="32"/>
    </row>
    <row r="3625" ht="12.75">
      <c r="Q3625" s="32"/>
    </row>
    <row r="3626" ht="12.75">
      <c r="Q3626" s="32"/>
    </row>
    <row r="3627" ht="12.75">
      <c r="Q3627" s="32"/>
    </row>
    <row r="3628" ht="12.75">
      <c r="Q3628" s="32"/>
    </row>
    <row r="3629" ht="12.75">
      <c r="Q3629" s="32"/>
    </row>
    <row r="3630" ht="12.75">
      <c r="Q3630" s="32"/>
    </row>
    <row r="3631" ht="12.75">
      <c r="Q3631" s="32"/>
    </row>
    <row r="3632" ht="12.75">
      <c r="Q3632" s="32"/>
    </row>
    <row r="3633" ht="12.75">
      <c r="Q3633" s="32"/>
    </row>
    <row r="3634" ht="12.75">
      <c r="Q3634" s="32"/>
    </row>
    <row r="3635" ht="12.75">
      <c r="Q3635" s="32"/>
    </row>
    <row r="3636" ht="12.75">
      <c r="Q3636" s="32"/>
    </row>
    <row r="3637" ht="12.75">
      <c r="Q3637" s="32"/>
    </row>
    <row r="3638" ht="12.75">
      <c r="Q3638" s="32"/>
    </row>
    <row r="3639" ht="12.75">
      <c r="Q3639" s="32"/>
    </row>
    <row r="3640" ht="12.75">
      <c r="Q3640" s="32"/>
    </row>
    <row r="3641" ht="12.75">
      <c r="Q3641" s="32"/>
    </row>
    <row r="3642" ht="12.75">
      <c r="Q3642" s="32"/>
    </row>
    <row r="3643" ht="12.75">
      <c r="Q3643" s="32"/>
    </row>
    <row r="3644" ht="12.75">
      <c r="Q3644" s="32"/>
    </row>
    <row r="3645" ht="12.75">
      <c r="Q3645" s="32"/>
    </row>
    <row r="3646" ht="12.75">
      <c r="Q3646" s="32"/>
    </row>
    <row r="3647" ht="12.75">
      <c r="Q3647" s="32"/>
    </row>
    <row r="3648" ht="12.75">
      <c r="Q3648" s="32"/>
    </row>
    <row r="3649" ht="12.75">
      <c r="Q3649" s="32"/>
    </row>
    <row r="3650" ht="12.75">
      <c r="Q3650" s="32"/>
    </row>
    <row r="3651" ht="12.75">
      <c r="Q3651" s="32"/>
    </row>
    <row r="3652" ht="12.75">
      <c r="Q3652" s="32"/>
    </row>
    <row r="3653" ht="12.75">
      <c r="Q3653" s="32"/>
    </row>
    <row r="3654" ht="12.75">
      <c r="Q3654" s="32"/>
    </row>
    <row r="3655" ht="12.75">
      <c r="Q3655" s="32"/>
    </row>
    <row r="3656" ht="12.75">
      <c r="Q3656" s="32"/>
    </row>
    <row r="3657" ht="12.75">
      <c r="Q3657" s="32"/>
    </row>
    <row r="3658" ht="12.75">
      <c r="Q3658" s="32"/>
    </row>
    <row r="3659" ht="12.75">
      <c r="Q3659" s="32"/>
    </row>
    <row r="3660" ht="12.75">
      <c r="Q3660" s="32"/>
    </row>
    <row r="3661" ht="12.75">
      <c r="Q3661" s="32"/>
    </row>
    <row r="3662" ht="12.75">
      <c r="Q3662" s="32"/>
    </row>
    <row r="3663" ht="12.75">
      <c r="Q3663" s="32"/>
    </row>
    <row r="3664" ht="12.75">
      <c r="Q3664" s="32"/>
    </row>
    <row r="3665" ht="12.75">
      <c r="Q3665" s="32"/>
    </row>
    <row r="3666" ht="12.75">
      <c r="Q3666" s="32"/>
    </row>
    <row r="3667" ht="12.75">
      <c r="Q3667" s="32"/>
    </row>
    <row r="3668" ht="12.75">
      <c r="Q3668" s="32"/>
    </row>
    <row r="3669" ht="12.75">
      <c r="Q3669" s="32"/>
    </row>
    <row r="3670" ht="12.75">
      <c r="Q3670" s="32"/>
    </row>
    <row r="3671" ht="12.75">
      <c r="Q3671" s="32"/>
    </row>
    <row r="3672" ht="12.75">
      <c r="Q3672" s="32"/>
    </row>
    <row r="3673" ht="12.75">
      <c r="Q3673" s="32"/>
    </row>
    <row r="3674" ht="12.75">
      <c r="Q3674" s="32"/>
    </row>
    <row r="3675" ht="12.75">
      <c r="Q3675" s="32"/>
    </row>
    <row r="3676" ht="12.75">
      <c r="Q3676" s="32"/>
    </row>
    <row r="3677" ht="12.75">
      <c r="Q3677" s="32"/>
    </row>
    <row r="3678" ht="12.75">
      <c r="Q3678" s="32"/>
    </row>
    <row r="3679" ht="12.75">
      <c r="Q3679" s="32"/>
    </row>
    <row r="3680" ht="12.75">
      <c r="Q3680" s="32"/>
    </row>
    <row r="3681" ht="12.75">
      <c r="Q3681" s="32"/>
    </row>
    <row r="3682" ht="12.75">
      <c r="Q3682" s="32"/>
    </row>
    <row r="3683" ht="12.75">
      <c r="Q3683" s="32"/>
    </row>
    <row r="3684" ht="12.75">
      <c r="Q3684" s="32"/>
    </row>
    <row r="3685" ht="12.75">
      <c r="Q3685" s="32"/>
    </row>
    <row r="3686" ht="12.75">
      <c r="Q3686" s="32"/>
    </row>
    <row r="3687" ht="12.75">
      <c r="Q3687" s="32"/>
    </row>
    <row r="3688" ht="12.75">
      <c r="Q3688" s="32"/>
    </row>
    <row r="3689" ht="12.75">
      <c r="Q3689" s="32"/>
    </row>
    <row r="3690" ht="12.75">
      <c r="Q3690" s="32"/>
    </row>
    <row r="3691" ht="12.75">
      <c r="Q3691" s="32"/>
    </row>
    <row r="3692" ht="12.75">
      <c r="Q3692" s="32"/>
    </row>
    <row r="3693" ht="12.75">
      <c r="Q3693" s="32"/>
    </row>
    <row r="3694" ht="12.75">
      <c r="Q3694" s="32"/>
    </row>
    <row r="3695" ht="12.75">
      <c r="Q3695" s="32"/>
    </row>
    <row r="3696" ht="12.75">
      <c r="Q3696" s="32"/>
    </row>
    <row r="3697" ht="12.75">
      <c r="Q3697" s="32"/>
    </row>
    <row r="3698" ht="12.75">
      <c r="Q3698" s="32"/>
    </row>
    <row r="3699" ht="12.75">
      <c r="Q3699" s="32"/>
    </row>
    <row r="3700" ht="12.75">
      <c r="Q3700" s="32"/>
    </row>
    <row r="3701" ht="12.75">
      <c r="Q3701" s="32"/>
    </row>
    <row r="3702" ht="12.75">
      <c r="Q3702" s="32"/>
    </row>
    <row r="3703" ht="12.75">
      <c r="Q3703" s="32"/>
    </row>
    <row r="3704" ht="12.75">
      <c r="Q3704" s="32"/>
    </row>
    <row r="3705" ht="12.75">
      <c r="Q3705" s="32"/>
    </row>
    <row r="3706" ht="12.75">
      <c r="Q3706" s="32"/>
    </row>
    <row r="3707" ht="12.75">
      <c r="Q3707" s="32"/>
    </row>
    <row r="3708" ht="12.75">
      <c r="Q3708" s="32"/>
    </row>
    <row r="3709" ht="12.75">
      <c r="Q3709" s="32"/>
    </row>
    <row r="3710" ht="12.75">
      <c r="Q3710" s="32"/>
    </row>
    <row r="3711" ht="12.75">
      <c r="Q3711" s="32"/>
    </row>
    <row r="3712" ht="12.75">
      <c r="Q3712" s="32"/>
    </row>
    <row r="3713" ht="12.75">
      <c r="Q3713" s="32"/>
    </row>
    <row r="3714" ht="12.75">
      <c r="Q3714" s="32"/>
    </row>
    <row r="3715" ht="12.75">
      <c r="Q3715" s="32"/>
    </row>
    <row r="3716" ht="12.75">
      <c r="Q3716" s="32"/>
    </row>
    <row r="3717" ht="12.75">
      <c r="Q3717" s="32"/>
    </row>
    <row r="3718" ht="12.75">
      <c r="Q3718" s="32"/>
    </row>
    <row r="3719" ht="12.75">
      <c r="Q3719" s="32"/>
    </row>
    <row r="3720" ht="12.75">
      <c r="Q3720" s="32"/>
    </row>
    <row r="3721" ht="12.75">
      <c r="Q3721" s="32"/>
    </row>
    <row r="3722" ht="12.75">
      <c r="Q3722" s="32"/>
    </row>
    <row r="3723" ht="12.75">
      <c r="Q3723" s="32"/>
    </row>
    <row r="3724" ht="12.75">
      <c r="Q3724" s="32"/>
    </row>
    <row r="3725" ht="12.75">
      <c r="Q3725" s="32"/>
    </row>
    <row r="3726" ht="12.75">
      <c r="Q3726" s="32"/>
    </row>
    <row r="3727" ht="12.75">
      <c r="Q3727" s="32"/>
    </row>
    <row r="3728" ht="12.75">
      <c r="Q3728" s="32"/>
    </row>
    <row r="3729" ht="12.75">
      <c r="Q3729" s="32"/>
    </row>
    <row r="3730" ht="12.75">
      <c r="Q3730" s="32"/>
    </row>
    <row r="3731" ht="12.75">
      <c r="Q3731" s="32"/>
    </row>
    <row r="3732" ht="12.75">
      <c r="Q3732" s="32"/>
    </row>
    <row r="3733" ht="12.75">
      <c r="Q3733" s="32"/>
    </row>
    <row r="3734" ht="12.75">
      <c r="Q3734" s="32"/>
    </row>
    <row r="3735" ht="12.75">
      <c r="Q3735" s="32"/>
    </row>
    <row r="3736" ht="12.75">
      <c r="Q3736" s="32"/>
    </row>
    <row r="3737" ht="12.75">
      <c r="Q3737" s="32"/>
    </row>
    <row r="3738" ht="12.75">
      <c r="Q3738" s="32"/>
    </row>
    <row r="3739" ht="12.75">
      <c r="Q3739" s="32"/>
    </row>
    <row r="3740" ht="12.75">
      <c r="Q3740" s="32"/>
    </row>
    <row r="3741" ht="12.75">
      <c r="Q3741" s="32"/>
    </row>
    <row r="3742" ht="12.75">
      <c r="Q3742" s="32"/>
    </row>
    <row r="3743" ht="12.75">
      <c r="Q3743" s="32"/>
    </row>
    <row r="3744" ht="12.75">
      <c r="Q3744" s="32"/>
    </row>
    <row r="3745" ht="12.75">
      <c r="Q3745" s="32"/>
    </row>
    <row r="3746" ht="12.75">
      <c r="Q3746" s="32"/>
    </row>
    <row r="3747" ht="12.75">
      <c r="Q3747" s="32"/>
    </row>
    <row r="3748" ht="12.75">
      <c r="Q3748" s="32"/>
    </row>
    <row r="3749" ht="12.75">
      <c r="Q3749" s="32"/>
    </row>
    <row r="3750" ht="12.75">
      <c r="Q3750" s="32"/>
    </row>
    <row r="3751" ht="12.75">
      <c r="Q3751" s="32"/>
    </row>
    <row r="3752" ht="12.75">
      <c r="Q3752" s="32"/>
    </row>
    <row r="3753" ht="12.75">
      <c r="Q3753" s="32"/>
    </row>
    <row r="3754" ht="12.75">
      <c r="Q3754" s="32"/>
    </row>
    <row r="3755" ht="12.75">
      <c r="Q3755" s="32"/>
    </row>
    <row r="3756" ht="12.75">
      <c r="Q3756" s="32"/>
    </row>
    <row r="3757" ht="12.75">
      <c r="Q3757" s="32"/>
    </row>
    <row r="3758" ht="12.75">
      <c r="Q3758" s="32"/>
    </row>
    <row r="3759" ht="12.75">
      <c r="Q3759" s="32"/>
    </row>
    <row r="3760" ht="12.75">
      <c r="Q3760" s="32"/>
    </row>
    <row r="3761" ht="12.75">
      <c r="Q3761" s="32"/>
    </row>
    <row r="3762" ht="12.75">
      <c r="Q3762" s="32"/>
    </row>
    <row r="3763" ht="12.75">
      <c r="Q3763" s="32"/>
    </row>
    <row r="3764" ht="12.75">
      <c r="Q3764" s="32"/>
    </row>
    <row r="3765" ht="12.75">
      <c r="Q3765" s="32"/>
    </row>
    <row r="3766" ht="12.75">
      <c r="Q3766" s="32"/>
    </row>
    <row r="3767" ht="12.75">
      <c r="Q3767" s="32"/>
    </row>
    <row r="3768" ht="12.75">
      <c r="Q3768" s="32"/>
    </row>
    <row r="3769" ht="12.75">
      <c r="Q3769" s="32"/>
    </row>
    <row r="3770" ht="12.75">
      <c r="Q3770" s="32"/>
    </row>
    <row r="3771" ht="12.75">
      <c r="Q3771" s="32"/>
    </row>
    <row r="3772" ht="12.75">
      <c r="Q3772" s="32"/>
    </row>
    <row r="3773" ht="12.75">
      <c r="Q3773" s="32"/>
    </row>
    <row r="3774" ht="12.75">
      <c r="Q3774" s="32"/>
    </row>
    <row r="3775" ht="12.75">
      <c r="Q3775" s="32"/>
    </row>
    <row r="3776" ht="12.75">
      <c r="Q3776" s="32"/>
    </row>
    <row r="3777" ht="12.75">
      <c r="Q3777" s="32"/>
    </row>
    <row r="3778" ht="12.75">
      <c r="Q3778" s="32"/>
    </row>
    <row r="3779" ht="12.75">
      <c r="Q3779" s="32"/>
    </row>
    <row r="3780" ht="12.75">
      <c r="Q3780" s="32"/>
    </row>
    <row r="3781" ht="12.75">
      <c r="Q3781" s="32"/>
    </row>
    <row r="3782" ht="12.75">
      <c r="Q3782" s="32"/>
    </row>
    <row r="3783" ht="12.75">
      <c r="Q3783" s="32"/>
    </row>
    <row r="3784" ht="12.75">
      <c r="Q3784" s="32"/>
    </row>
    <row r="3785" ht="12.75">
      <c r="Q3785" s="32"/>
    </row>
    <row r="3786" ht="12.75">
      <c r="Q3786" s="32"/>
    </row>
    <row r="3787" ht="12.75">
      <c r="Q3787" s="32"/>
    </row>
    <row r="3788" ht="12.75">
      <c r="Q3788" s="32"/>
    </row>
    <row r="3789" ht="12.75">
      <c r="Q3789" s="32"/>
    </row>
    <row r="3790" ht="12.75">
      <c r="Q3790" s="32"/>
    </row>
    <row r="3791" ht="12.75">
      <c r="Q3791" s="32"/>
    </row>
    <row r="3792" ht="12.75">
      <c r="Q3792" s="32"/>
    </row>
    <row r="3793" ht="12.75">
      <c r="Q3793" s="32"/>
    </row>
    <row r="3794" ht="12.75">
      <c r="Q3794" s="32"/>
    </row>
    <row r="3795" ht="12.75">
      <c r="Q3795" s="32"/>
    </row>
    <row r="3796" ht="12.75">
      <c r="Q3796" s="32"/>
    </row>
    <row r="3797" ht="12.75">
      <c r="Q3797" s="32"/>
    </row>
    <row r="3798" ht="12.75">
      <c r="Q3798" s="32"/>
    </row>
    <row r="3799" ht="12.75">
      <c r="Q3799" s="32"/>
    </row>
    <row r="3800" ht="12.75">
      <c r="Q3800" s="32"/>
    </row>
    <row r="3801" ht="12.75">
      <c r="Q3801" s="32"/>
    </row>
    <row r="3802" ht="12.75">
      <c r="Q3802" s="32"/>
    </row>
    <row r="3803" ht="12.75">
      <c r="Q3803" s="32"/>
    </row>
    <row r="3804" ht="12.75">
      <c r="Q3804" s="32"/>
    </row>
    <row r="3805" ht="12.75">
      <c r="Q3805" s="32"/>
    </row>
    <row r="3806" ht="12.75">
      <c r="Q3806" s="32"/>
    </row>
    <row r="3807" ht="12.75">
      <c r="Q3807" s="32"/>
    </row>
    <row r="3808" ht="12.75">
      <c r="Q3808" s="32"/>
    </row>
    <row r="3809" ht="12.75">
      <c r="Q3809" s="32"/>
    </row>
    <row r="3810" ht="12.75">
      <c r="Q3810" s="32"/>
    </row>
    <row r="3811" ht="12.75">
      <c r="Q3811" s="32"/>
    </row>
    <row r="3812" ht="12.75">
      <c r="Q3812" s="32"/>
    </row>
    <row r="3813" ht="12.75">
      <c r="Q3813" s="32"/>
    </row>
    <row r="3814" ht="12.75">
      <c r="Q3814" s="32"/>
    </row>
    <row r="3815" ht="12.75">
      <c r="Q3815" s="32"/>
    </row>
    <row r="3816" ht="12.75">
      <c r="Q3816" s="32"/>
    </row>
    <row r="3817" ht="12.75">
      <c r="Q3817" s="32"/>
    </row>
    <row r="3818" ht="12.75">
      <c r="Q3818" s="32"/>
    </row>
    <row r="3819" ht="12.75">
      <c r="Q3819" s="32"/>
    </row>
    <row r="3820" ht="12.75">
      <c r="Q3820" s="32"/>
    </row>
    <row r="3821" ht="12.75">
      <c r="Q3821" s="32"/>
    </row>
    <row r="3822" ht="12.75">
      <c r="Q3822" s="32"/>
    </row>
    <row r="3823" ht="12.75">
      <c r="Q3823" s="32"/>
    </row>
    <row r="3824" ht="12.75">
      <c r="Q3824" s="32"/>
    </row>
    <row r="3825" ht="12.75">
      <c r="Q3825" s="32"/>
    </row>
    <row r="3826" ht="12.75">
      <c r="Q3826" s="32"/>
    </row>
    <row r="3827" ht="12.75">
      <c r="Q3827" s="32"/>
    </row>
    <row r="3828" ht="12.75">
      <c r="Q3828" s="32"/>
    </row>
    <row r="3829" ht="12.75">
      <c r="Q3829" s="32"/>
    </row>
    <row r="3830" ht="12.75">
      <c r="Q3830" s="32"/>
    </row>
    <row r="3831" ht="12.75">
      <c r="Q3831" s="32"/>
    </row>
    <row r="3832" ht="12.75">
      <c r="Q3832" s="32"/>
    </row>
    <row r="3833" ht="12.75">
      <c r="Q3833" s="32"/>
    </row>
    <row r="3834" ht="12.75">
      <c r="Q3834" s="32"/>
    </row>
    <row r="3835" ht="12.75">
      <c r="Q3835" s="32"/>
    </row>
    <row r="3836" ht="12.75">
      <c r="Q3836" s="32"/>
    </row>
    <row r="3837" ht="12.75">
      <c r="Q3837" s="32"/>
    </row>
    <row r="3838" ht="12.75">
      <c r="Q3838" s="32"/>
    </row>
    <row r="3839" ht="12.75">
      <c r="Q3839" s="32"/>
    </row>
    <row r="3840" ht="12.75">
      <c r="Q3840" s="32"/>
    </row>
    <row r="3841" ht="12.75">
      <c r="Q3841" s="32"/>
    </row>
    <row r="3842" ht="12.75">
      <c r="Q3842" s="32"/>
    </row>
    <row r="3843" ht="12.75">
      <c r="Q3843" s="32"/>
    </row>
    <row r="3844" ht="12.75">
      <c r="Q3844" s="32"/>
    </row>
    <row r="3845" ht="12.75">
      <c r="Q3845" s="32"/>
    </row>
    <row r="3846" ht="12.75">
      <c r="Q3846" s="32"/>
    </row>
    <row r="3847" ht="12.75">
      <c r="Q3847" s="32"/>
    </row>
    <row r="3848" ht="12.75">
      <c r="Q3848" s="32"/>
    </row>
    <row r="3849" ht="12.75">
      <c r="Q3849" s="32"/>
    </row>
    <row r="3850" ht="12.75">
      <c r="Q3850" s="32"/>
    </row>
    <row r="3851" ht="12.75">
      <c r="Q3851" s="32"/>
    </row>
    <row r="3852" ht="12.75">
      <c r="Q3852" s="32"/>
    </row>
    <row r="3853" ht="12.75">
      <c r="Q3853" s="32"/>
    </row>
    <row r="3854" ht="12.75">
      <c r="Q3854" s="32"/>
    </row>
    <row r="3855" ht="12.75">
      <c r="Q3855" s="32"/>
    </row>
    <row r="3856" ht="12.75">
      <c r="Q3856" s="32"/>
    </row>
    <row r="3857" ht="12.75">
      <c r="Q3857" s="32"/>
    </row>
    <row r="3858" ht="12.75">
      <c r="Q3858" s="32"/>
    </row>
    <row r="3859" ht="12.75">
      <c r="Q3859" s="32"/>
    </row>
    <row r="3860" ht="12.75">
      <c r="Q3860" s="32"/>
    </row>
    <row r="3861" ht="12.75">
      <c r="Q3861" s="32"/>
    </row>
    <row r="3862" ht="12.75">
      <c r="Q3862" s="32"/>
    </row>
    <row r="3863" ht="12.75">
      <c r="Q3863" s="32"/>
    </row>
    <row r="3864" ht="12.75">
      <c r="Q3864" s="32"/>
    </row>
    <row r="3865" ht="12.75">
      <c r="Q3865" s="32"/>
    </row>
    <row r="3866" ht="12.75">
      <c r="Q3866" s="32"/>
    </row>
    <row r="3867" ht="12.75">
      <c r="Q3867" s="32"/>
    </row>
    <row r="3868" ht="12.75">
      <c r="Q3868" s="32"/>
    </row>
    <row r="3869" ht="12.75">
      <c r="Q3869" s="32"/>
    </row>
    <row r="3870" ht="12.75">
      <c r="Q3870" s="32"/>
    </row>
    <row r="3871" ht="12.75">
      <c r="Q3871" s="32"/>
    </row>
    <row r="3872" ht="12.75">
      <c r="Q3872" s="32"/>
    </row>
    <row r="3873" ht="12.75">
      <c r="Q3873" s="32"/>
    </row>
    <row r="3874" ht="12.75">
      <c r="Q3874" s="32"/>
    </row>
    <row r="3875" ht="12.75">
      <c r="Q3875" s="32"/>
    </row>
    <row r="3876" ht="12.75">
      <c r="Q3876" s="32"/>
    </row>
    <row r="3877" ht="12.75">
      <c r="Q3877" s="32"/>
    </row>
    <row r="3878" ht="12.75">
      <c r="Q3878" s="32"/>
    </row>
    <row r="3879" ht="12.75">
      <c r="Q3879" s="32"/>
    </row>
    <row r="3880" ht="12.75">
      <c r="Q3880" s="32"/>
    </row>
    <row r="3881" ht="12.75">
      <c r="Q3881" s="32"/>
    </row>
    <row r="3882" ht="12.75">
      <c r="Q3882" s="32"/>
    </row>
    <row r="3883" ht="12.75">
      <c r="Q3883" s="32"/>
    </row>
    <row r="3884" ht="12.75">
      <c r="Q3884" s="32"/>
    </row>
    <row r="3885" ht="12.75">
      <c r="Q3885" s="32"/>
    </row>
    <row r="3886" ht="12.75">
      <c r="Q3886" s="32"/>
    </row>
    <row r="3887" ht="12.75">
      <c r="Q3887" s="32"/>
    </row>
    <row r="3888" ht="12.75">
      <c r="Q3888" s="32"/>
    </row>
    <row r="3889" ht="12.75">
      <c r="Q3889" s="32"/>
    </row>
    <row r="3890" ht="12.75">
      <c r="Q3890" s="32"/>
    </row>
    <row r="3891" ht="12.75">
      <c r="Q3891" s="32"/>
    </row>
    <row r="3892" ht="12.75">
      <c r="Q3892" s="32"/>
    </row>
    <row r="3893" ht="12.75">
      <c r="Q3893" s="32"/>
    </row>
    <row r="3894" ht="12.75">
      <c r="Q3894" s="32"/>
    </row>
    <row r="3895" ht="12.75">
      <c r="Q3895" s="32"/>
    </row>
    <row r="3896" ht="12.75">
      <c r="Q3896" s="32"/>
    </row>
    <row r="3897" ht="12.75">
      <c r="Q3897" s="32"/>
    </row>
    <row r="3898" ht="12.75">
      <c r="Q3898" s="32"/>
    </row>
    <row r="3899" ht="12.75">
      <c r="Q3899" s="32"/>
    </row>
    <row r="3900" ht="12.75">
      <c r="Q3900" s="32"/>
    </row>
    <row r="3901" ht="12.75">
      <c r="Q3901" s="32"/>
    </row>
    <row r="3902" ht="12.75">
      <c r="Q3902" s="32"/>
    </row>
    <row r="3903" ht="12.75">
      <c r="Q3903" s="32"/>
    </row>
    <row r="3904" ht="12.75">
      <c r="Q3904" s="32"/>
    </row>
    <row r="3905" ht="12.75">
      <c r="Q3905" s="32"/>
    </row>
    <row r="3906" ht="12.75">
      <c r="Q3906" s="32"/>
    </row>
    <row r="3907" ht="12.75">
      <c r="Q3907" s="32"/>
    </row>
    <row r="3908" ht="12.75">
      <c r="Q3908" s="32"/>
    </row>
    <row r="3909" ht="12.75">
      <c r="Q3909" s="32"/>
    </row>
    <row r="3910" ht="12.75">
      <c r="Q3910" s="32"/>
    </row>
    <row r="3911" ht="12.75">
      <c r="Q3911" s="32"/>
    </row>
    <row r="3912" ht="12.75">
      <c r="Q3912" s="32"/>
    </row>
    <row r="3913" ht="12.75">
      <c r="Q3913" s="32"/>
    </row>
    <row r="3914" ht="12.75">
      <c r="Q3914" s="32"/>
    </row>
    <row r="3915" ht="12.75">
      <c r="Q3915" s="32"/>
    </row>
    <row r="3916" ht="12.75">
      <c r="Q3916" s="32"/>
    </row>
    <row r="3917" ht="12.75">
      <c r="Q3917" s="32"/>
    </row>
    <row r="3918" ht="12.75">
      <c r="Q3918" s="32"/>
    </row>
    <row r="3919" ht="12.75">
      <c r="Q3919" s="32"/>
    </row>
    <row r="3920" ht="12.75">
      <c r="Q3920" s="32"/>
    </row>
    <row r="3921" ht="12.75">
      <c r="Q3921" s="32"/>
    </row>
    <row r="3922" ht="12.75">
      <c r="Q3922" s="32"/>
    </row>
    <row r="3923" ht="12.75">
      <c r="Q3923" s="32"/>
    </row>
    <row r="3924" ht="12.75">
      <c r="Q3924" s="32"/>
    </row>
    <row r="3925" ht="12.75">
      <c r="Q3925" s="32"/>
    </row>
    <row r="3926" ht="12.75">
      <c r="Q3926" s="32"/>
    </row>
    <row r="3927" ht="12.75">
      <c r="Q3927" s="32"/>
    </row>
    <row r="3928" ht="12.75">
      <c r="Q3928" s="32"/>
    </row>
    <row r="3929" ht="12.75">
      <c r="Q3929" s="32"/>
    </row>
    <row r="3930" ht="12.75">
      <c r="Q3930" s="32"/>
    </row>
    <row r="3931" ht="12.75">
      <c r="Q3931" s="32"/>
    </row>
    <row r="3932" ht="12.75">
      <c r="Q3932" s="32"/>
    </row>
    <row r="3933" ht="12.75">
      <c r="Q3933" s="32"/>
    </row>
    <row r="3934" ht="12.75">
      <c r="Q3934" s="32"/>
    </row>
    <row r="3935" ht="12.75">
      <c r="Q3935" s="32"/>
    </row>
    <row r="3936" ht="12.75">
      <c r="Q3936" s="32"/>
    </row>
    <row r="3937" ht="12.75">
      <c r="Q3937" s="32"/>
    </row>
    <row r="3938" ht="12.75">
      <c r="Q3938" s="32"/>
    </row>
    <row r="3939" ht="12.75">
      <c r="Q3939" s="32"/>
    </row>
    <row r="3940" ht="12.75">
      <c r="Q3940" s="32"/>
    </row>
    <row r="3941" ht="12.75">
      <c r="Q3941" s="32"/>
    </row>
    <row r="3942" ht="12.75">
      <c r="Q3942" s="32"/>
    </row>
    <row r="3943" ht="12.75">
      <c r="Q3943" s="32"/>
    </row>
    <row r="3944" ht="12.75">
      <c r="Q3944" s="32"/>
    </row>
    <row r="3945" ht="12.75">
      <c r="Q3945" s="32"/>
    </row>
    <row r="3946" ht="12.75">
      <c r="Q3946" s="32"/>
    </row>
    <row r="3947" ht="12.75">
      <c r="Q3947" s="32"/>
    </row>
    <row r="3948" ht="12.75">
      <c r="Q3948" s="32"/>
    </row>
    <row r="3949" ht="12.75">
      <c r="Q3949" s="32"/>
    </row>
    <row r="3950" ht="12.75">
      <c r="Q3950" s="32"/>
    </row>
    <row r="3951" ht="12.75">
      <c r="Q3951" s="32"/>
    </row>
    <row r="3952" ht="12.75">
      <c r="Q3952" s="32"/>
    </row>
    <row r="3953" ht="12.75">
      <c r="Q3953" s="32"/>
    </row>
    <row r="3954" ht="12.75">
      <c r="Q3954" s="32"/>
    </row>
    <row r="3955" ht="12.75">
      <c r="Q3955" s="32"/>
    </row>
    <row r="3956" ht="12.75">
      <c r="Q3956" s="32"/>
    </row>
    <row r="3957" ht="12.75">
      <c r="Q3957" s="32"/>
    </row>
    <row r="3958" ht="12.75">
      <c r="Q3958" s="32"/>
    </row>
    <row r="3959" ht="12.75">
      <c r="Q3959" s="32"/>
    </row>
    <row r="3960" ht="12.75">
      <c r="Q3960" s="32"/>
    </row>
    <row r="3961" ht="12.75">
      <c r="Q3961" s="32"/>
    </row>
    <row r="3962" ht="12.75">
      <c r="Q3962" s="32"/>
    </row>
    <row r="3963" ht="12.75">
      <c r="Q3963" s="32"/>
    </row>
    <row r="3964" ht="12.75">
      <c r="Q3964" s="32"/>
    </row>
    <row r="3965" ht="12.75">
      <c r="Q3965" s="32"/>
    </row>
    <row r="3966" ht="12.75">
      <c r="Q3966" s="32"/>
    </row>
    <row r="3967" ht="12.75">
      <c r="Q3967" s="32"/>
    </row>
    <row r="3968" ht="12.75">
      <c r="Q3968" s="32"/>
    </row>
    <row r="3969" ht="12.75">
      <c r="Q3969" s="32"/>
    </row>
    <row r="3970" ht="12.75">
      <c r="Q3970" s="32"/>
    </row>
    <row r="3971" ht="12.75">
      <c r="Q3971" s="32"/>
    </row>
    <row r="3972" ht="12.75">
      <c r="Q3972" s="32"/>
    </row>
    <row r="3973" ht="12.75">
      <c r="Q3973" s="32"/>
    </row>
    <row r="3974" ht="12.75">
      <c r="Q3974" s="32"/>
    </row>
    <row r="3975" ht="12.75">
      <c r="Q3975" s="32"/>
    </row>
    <row r="3976" ht="12.75">
      <c r="Q3976" s="32"/>
    </row>
    <row r="3977" ht="12.75">
      <c r="Q3977" s="32"/>
    </row>
    <row r="3978" ht="12.75">
      <c r="Q3978" s="32"/>
    </row>
    <row r="3979" ht="12.75">
      <c r="Q3979" s="32"/>
    </row>
    <row r="3980" ht="12.75">
      <c r="Q3980" s="32"/>
    </row>
    <row r="3981" ht="12.75">
      <c r="Q3981" s="32"/>
    </row>
    <row r="3982" ht="12.75">
      <c r="Q3982" s="32"/>
    </row>
    <row r="3983" ht="12.75">
      <c r="Q3983" s="32"/>
    </row>
    <row r="3984" ht="12.75">
      <c r="Q3984" s="32"/>
    </row>
    <row r="3985" ht="12.75">
      <c r="Q3985" s="32"/>
    </row>
    <row r="3986" ht="12.75">
      <c r="Q3986" s="32"/>
    </row>
    <row r="3987" ht="12.75">
      <c r="Q3987" s="32"/>
    </row>
    <row r="3988" ht="12.75">
      <c r="Q3988" s="32"/>
    </row>
    <row r="3989" ht="12.75">
      <c r="Q3989" s="32"/>
    </row>
    <row r="3990" ht="12.75">
      <c r="Q3990" s="32"/>
    </row>
    <row r="3991" ht="12.75">
      <c r="Q3991" s="32"/>
    </row>
    <row r="3992" ht="12.75">
      <c r="Q3992" s="32"/>
    </row>
    <row r="3993" ht="12.75">
      <c r="Q3993" s="32"/>
    </row>
    <row r="3994" ht="12.75">
      <c r="Q3994" s="32"/>
    </row>
    <row r="3995" ht="12.75">
      <c r="Q3995" s="32"/>
    </row>
    <row r="3996" ht="12.75">
      <c r="Q3996" s="32"/>
    </row>
    <row r="3997" ht="12.75">
      <c r="Q3997" s="32"/>
    </row>
    <row r="3998" ht="12.75">
      <c r="Q3998" s="32"/>
    </row>
    <row r="3999" ht="12.75">
      <c r="Q3999" s="32"/>
    </row>
    <row r="4000" ht="12.75">
      <c r="Q4000" s="32"/>
    </row>
    <row r="4001" ht="12.75">
      <c r="Q4001" s="32"/>
    </row>
    <row r="4002" ht="12.75">
      <c r="Q4002" s="32"/>
    </row>
    <row r="4003" ht="12.75">
      <c r="Q4003" s="32"/>
    </row>
    <row r="4004" ht="12.75">
      <c r="Q4004" s="32"/>
    </row>
    <row r="4005" ht="12.75">
      <c r="Q4005" s="32"/>
    </row>
    <row r="4006" ht="12.75">
      <c r="Q4006" s="32"/>
    </row>
    <row r="4007" ht="12.75">
      <c r="Q4007" s="32"/>
    </row>
    <row r="4008" ht="12.75">
      <c r="Q4008" s="32"/>
    </row>
    <row r="4009" ht="12.75">
      <c r="Q4009" s="32"/>
    </row>
    <row r="4010" ht="12.75">
      <c r="Q4010" s="32"/>
    </row>
    <row r="4011" ht="12.75">
      <c r="Q4011" s="32"/>
    </row>
    <row r="4012" ht="12.75">
      <c r="Q4012" s="32"/>
    </row>
    <row r="4013" ht="12.75">
      <c r="Q4013" s="32"/>
    </row>
    <row r="4014" ht="12.75">
      <c r="Q4014" s="32"/>
    </row>
    <row r="4015" ht="12.75">
      <c r="Q4015" s="32"/>
    </row>
    <row r="4016" ht="12.75">
      <c r="Q4016" s="32"/>
    </row>
    <row r="4017" ht="12.75">
      <c r="Q4017" s="32"/>
    </row>
    <row r="4018" ht="12.75">
      <c r="Q4018" s="32"/>
    </row>
    <row r="4019" ht="12.75">
      <c r="Q4019" s="32"/>
    </row>
    <row r="4020" ht="12.75">
      <c r="Q4020" s="32"/>
    </row>
    <row r="4021" ht="12.75">
      <c r="Q4021" s="32"/>
    </row>
    <row r="4022" ht="12.75">
      <c r="Q4022" s="32"/>
    </row>
    <row r="4023" ht="12.75">
      <c r="Q4023" s="32"/>
    </row>
    <row r="4024" ht="12.75">
      <c r="Q4024" s="32"/>
    </row>
    <row r="4025" ht="12.75">
      <c r="Q4025" s="32"/>
    </row>
    <row r="4026" ht="12.75">
      <c r="Q4026" s="32"/>
    </row>
    <row r="4027" ht="12.75">
      <c r="Q4027" s="32"/>
    </row>
    <row r="4028" ht="12.75">
      <c r="Q4028" s="32"/>
    </row>
    <row r="4029" ht="12.75">
      <c r="Q4029" s="32"/>
    </row>
    <row r="4030" ht="12.75">
      <c r="Q4030" s="32"/>
    </row>
    <row r="4031" ht="12.75">
      <c r="Q4031" s="32"/>
    </row>
    <row r="4032" ht="12.75">
      <c r="Q4032" s="32"/>
    </row>
    <row r="4033" ht="12.75">
      <c r="Q4033" s="32"/>
    </row>
    <row r="4034" ht="12.75">
      <c r="Q4034" s="32"/>
    </row>
    <row r="4035" ht="12.75">
      <c r="Q4035" s="32"/>
    </row>
    <row r="4036" ht="12.75">
      <c r="Q4036" s="32"/>
    </row>
    <row r="4037" ht="12.75">
      <c r="Q4037" s="32"/>
    </row>
    <row r="4038" ht="12.75">
      <c r="Q4038" s="32"/>
    </row>
    <row r="4039" ht="12.75">
      <c r="Q4039" s="32"/>
    </row>
    <row r="4040" ht="12.75">
      <c r="Q4040" s="32"/>
    </row>
    <row r="4041" ht="12.75">
      <c r="Q4041" s="32"/>
    </row>
    <row r="4042" ht="12.75">
      <c r="Q4042" s="32"/>
    </row>
    <row r="4043" ht="12.75">
      <c r="Q4043" s="32"/>
    </row>
    <row r="4044" ht="12.75">
      <c r="Q4044" s="32"/>
    </row>
    <row r="4045" ht="12.75">
      <c r="Q4045" s="32"/>
    </row>
    <row r="4046" ht="12.75">
      <c r="Q4046" s="32"/>
    </row>
    <row r="4047" ht="12.75">
      <c r="Q4047" s="32"/>
    </row>
    <row r="4048" ht="12.75">
      <c r="Q4048" s="32"/>
    </row>
    <row r="4049" ht="12.75">
      <c r="Q4049" s="32"/>
    </row>
    <row r="4050" ht="12.75">
      <c r="Q4050" s="32"/>
    </row>
    <row r="4051" ht="12.75">
      <c r="Q4051" s="32"/>
    </row>
    <row r="4052" ht="12.75">
      <c r="Q4052" s="32"/>
    </row>
    <row r="4053" ht="12.75">
      <c r="Q4053" s="32"/>
    </row>
    <row r="4054" ht="12.75">
      <c r="Q4054" s="32"/>
    </row>
    <row r="4055" ht="12.75">
      <c r="Q4055" s="32"/>
    </row>
    <row r="4056" ht="12.75">
      <c r="Q4056" s="32"/>
    </row>
    <row r="4057" ht="12.75">
      <c r="Q4057" s="32"/>
    </row>
    <row r="4058" ht="12.75">
      <c r="Q4058" s="32"/>
    </row>
    <row r="4059" ht="12.75">
      <c r="Q4059" s="32"/>
    </row>
    <row r="4060" ht="12.75">
      <c r="Q4060" s="32"/>
    </row>
    <row r="4061" ht="12.75">
      <c r="Q4061" s="32"/>
    </row>
    <row r="4062" ht="12.75">
      <c r="Q4062" s="32"/>
    </row>
    <row r="4063" ht="12.75">
      <c r="Q4063" s="32"/>
    </row>
    <row r="4064" ht="12.75">
      <c r="Q4064" s="32"/>
    </row>
    <row r="4065" ht="12.75">
      <c r="Q4065" s="32"/>
    </row>
    <row r="4066" ht="12.75">
      <c r="Q4066" s="32"/>
    </row>
    <row r="4067" ht="12.75">
      <c r="Q4067" s="32"/>
    </row>
    <row r="4068" ht="12.75">
      <c r="Q4068" s="32"/>
    </row>
    <row r="4069" ht="12.75">
      <c r="Q4069" s="32"/>
    </row>
    <row r="4070" ht="12.75">
      <c r="Q4070" s="32"/>
    </row>
    <row r="4071" ht="12.75">
      <c r="Q4071" s="32"/>
    </row>
    <row r="4072" ht="12.75">
      <c r="Q4072" s="32"/>
    </row>
    <row r="4073" ht="12.75">
      <c r="Q4073" s="32"/>
    </row>
    <row r="4074" ht="12.75">
      <c r="Q4074" s="32"/>
    </row>
    <row r="4075" ht="12.75">
      <c r="Q4075" s="32"/>
    </row>
    <row r="4076" ht="12.75">
      <c r="Q4076" s="32"/>
    </row>
    <row r="4077" ht="12.75">
      <c r="Q4077" s="32"/>
    </row>
    <row r="4078" ht="12.75">
      <c r="Q4078" s="32"/>
    </row>
    <row r="4079" ht="12.75">
      <c r="Q4079" s="32"/>
    </row>
    <row r="4080" ht="12.75">
      <c r="Q4080" s="32"/>
    </row>
    <row r="4081" ht="12.75">
      <c r="Q4081" s="32"/>
    </row>
    <row r="4082" ht="12.75">
      <c r="Q4082" s="32"/>
    </row>
    <row r="4083" ht="12.75">
      <c r="Q4083" s="32"/>
    </row>
    <row r="4084" ht="12.75">
      <c r="Q4084" s="32"/>
    </row>
    <row r="4085" ht="12.75">
      <c r="Q4085" s="32"/>
    </row>
    <row r="4086" ht="12.75">
      <c r="Q4086" s="32"/>
    </row>
    <row r="4087" ht="12.75">
      <c r="Q4087" s="32"/>
    </row>
    <row r="4088" ht="12.75">
      <c r="Q4088" s="32"/>
    </row>
    <row r="4089" ht="12.75">
      <c r="Q4089" s="32"/>
    </row>
    <row r="4090" ht="12.75">
      <c r="Q4090" s="32"/>
    </row>
    <row r="4091" ht="12.75">
      <c r="Q4091" s="32"/>
    </row>
    <row r="4092" ht="12.75">
      <c r="Q4092" s="32"/>
    </row>
    <row r="4093" ht="12.75">
      <c r="Q4093" s="32"/>
    </row>
    <row r="4094" ht="12.75">
      <c r="Q4094" s="32"/>
    </row>
    <row r="4095" ht="12.75">
      <c r="Q4095" s="32"/>
    </row>
    <row r="4096" ht="12.75">
      <c r="Q4096" s="32"/>
    </row>
    <row r="4097" ht="12.75">
      <c r="Q4097" s="32"/>
    </row>
    <row r="4098" ht="12.75">
      <c r="Q4098" s="32"/>
    </row>
    <row r="4099" ht="12.75">
      <c r="Q4099" s="32"/>
    </row>
    <row r="4100" ht="12.75">
      <c r="Q4100" s="32"/>
    </row>
    <row r="4101" ht="12.75">
      <c r="Q4101" s="32"/>
    </row>
    <row r="4102" ht="12.75">
      <c r="Q4102" s="32"/>
    </row>
    <row r="4103" ht="12.75">
      <c r="Q4103" s="32"/>
    </row>
    <row r="4104" ht="12.75">
      <c r="Q4104" s="32"/>
    </row>
    <row r="4105" ht="12.75">
      <c r="Q4105" s="32"/>
    </row>
    <row r="4106" ht="12.75">
      <c r="Q4106" s="32"/>
    </row>
    <row r="4107" ht="12.75">
      <c r="Q4107" s="32"/>
    </row>
    <row r="4108" ht="12.75">
      <c r="Q4108" s="32"/>
    </row>
    <row r="4109" ht="12.75">
      <c r="Q4109" s="32"/>
    </row>
    <row r="4110" ht="12.75">
      <c r="Q4110" s="32"/>
    </row>
    <row r="4111" ht="12.75">
      <c r="Q4111" s="32"/>
    </row>
    <row r="4112" ht="12.75">
      <c r="Q4112" s="32"/>
    </row>
    <row r="4113" ht="12.75">
      <c r="Q4113" s="32"/>
    </row>
    <row r="4114" ht="12.75">
      <c r="Q4114" s="32"/>
    </row>
    <row r="4115" ht="12.75">
      <c r="Q4115" s="32"/>
    </row>
    <row r="4116" ht="12.75">
      <c r="Q4116" s="32"/>
    </row>
    <row r="4117" ht="12.75">
      <c r="Q4117" s="32"/>
    </row>
    <row r="4118" ht="12.75">
      <c r="Q4118" s="32"/>
    </row>
    <row r="4119" ht="12.75">
      <c r="Q4119" s="32"/>
    </row>
    <row r="4120" ht="12.75">
      <c r="Q4120" s="32"/>
    </row>
    <row r="4121" ht="12.75">
      <c r="Q4121" s="32"/>
    </row>
    <row r="4122" ht="12.75">
      <c r="Q4122" s="32"/>
    </row>
    <row r="4123" ht="12.75">
      <c r="Q4123" s="32"/>
    </row>
    <row r="4124" ht="12.75">
      <c r="Q4124" s="32"/>
    </row>
    <row r="4125" ht="12.75">
      <c r="Q4125" s="32"/>
    </row>
    <row r="4126" ht="12.75">
      <c r="Q4126" s="32"/>
    </row>
    <row r="4127" ht="12.75">
      <c r="Q4127" s="32"/>
    </row>
    <row r="4128" ht="12.75">
      <c r="Q4128" s="32"/>
    </row>
    <row r="4129" ht="12.75">
      <c r="Q4129" s="32"/>
    </row>
    <row r="4130" ht="12.75">
      <c r="Q4130" s="32"/>
    </row>
    <row r="4131" ht="12.75">
      <c r="Q4131" s="32"/>
    </row>
    <row r="4132" ht="12.75">
      <c r="Q4132" s="32"/>
    </row>
    <row r="4133" ht="12.75">
      <c r="Q4133" s="32"/>
    </row>
    <row r="4134" ht="12.75">
      <c r="Q4134" s="32"/>
    </row>
    <row r="4135" ht="12.75">
      <c r="Q4135" s="32"/>
    </row>
    <row r="4136" ht="12.75">
      <c r="Q4136" s="32"/>
    </row>
    <row r="4137" ht="12.75">
      <c r="Q4137" s="32"/>
    </row>
    <row r="4138" ht="12.75">
      <c r="Q4138" s="32"/>
    </row>
    <row r="4139" ht="12.75">
      <c r="Q4139" s="32"/>
    </row>
    <row r="4140" ht="12.75">
      <c r="Q4140" s="32"/>
    </row>
    <row r="4141" ht="12.75">
      <c r="Q4141" s="32"/>
    </row>
    <row r="4142" ht="12.75">
      <c r="Q4142" s="32"/>
    </row>
    <row r="4143" ht="12.75">
      <c r="Q4143" s="32"/>
    </row>
    <row r="4144" ht="12.75">
      <c r="Q4144" s="32"/>
    </row>
    <row r="4145" ht="12.75">
      <c r="Q4145" s="32"/>
    </row>
    <row r="4146" ht="12.75">
      <c r="Q4146" s="32"/>
    </row>
    <row r="4147" ht="12.75">
      <c r="Q4147" s="32"/>
    </row>
    <row r="4148" ht="12.75">
      <c r="Q4148" s="32"/>
    </row>
    <row r="4149" ht="12.75">
      <c r="Q4149" s="32"/>
    </row>
    <row r="4150" ht="12.75">
      <c r="Q4150" s="32"/>
    </row>
    <row r="4151" ht="12.75">
      <c r="Q4151" s="32"/>
    </row>
    <row r="4152" ht="12.75">
      <c r="Q4152" s="32"/>
    </row>
    <row r="4153" ht="12.75">
      <c r="Q4153" s="32"/>
    </row>
    <row r="4154" ht="12.75">
      <c r="Q4154" s="32"/>
    </row>
    <row r="4155" ht="12.75">
      <c r="Q4155" s="32"/>
    </row>
    <row r="4156" ht="12.75">
      <c r="Q4156" s="32"/>
    </row>
    <row r="4157" ht="12.75">
      <c r="Q4157" s="32"/>
    </row>
    <row r="4158" ht="12.75">
      <c r="Q4158" s="32"/>
    </row>
    <row r="4159" ht="12.75">
      <c r="Q4159" s="32"/>
    </row>
    <row r="4160" ht="12.75">
      <c r="Q4160" s="32"/>
    </row>
    <row r="4161" ht="12.75">
      <c r="Q4161" s="32"/>
    </row>
    <row r="4162" ht="12.75">
      <c r="Q4162" s="32"/>
    </row>
    <row r="4163" ht="12.75">
      <c r="Q4163" s="32"/>
    </row>
    <row r="4164" ht="12.75">
      <c r="Q4164" s="32"/>
    </row>
    <row r="4165" ht="12.75">
      <c r="Q4165" s="32"/>
    </row>
    <row r="4166" ht="12.75">
      <c r="Q4166" s="32"/>
    </row>
    <row r="4167" ht="12.75">
      <c r="Q4167" s="32"/>
    </row>
    <row r="4168" ht="12.75">
      <c r="Q4168" s="32"/>
    </row>
    <row r="4169" ht="12.75">
      <c r="Q4169" s="32"/>
    </row>
    <row r="4170" ht="12.75">
      <c r="Q4170" s="32"/>
    </row>
    <row r="4171" ht="12.75">
      <c r="Q4171" s="32"/>
    </row>
    <row r="4172" ht="12.75">
      <c r="Q4172" s="32"/>
    </row>
    <row r="4173" ht="12.75">
      <c r="Q4173" s="32"/>
    </row>
    <row r="4174" ht="12.75">
      <c r="Q4174" s="32"/>
    </row>
    <row r="4175" ht="12.75">
      <c r="Q4175" s="32"/>
    </row>
    <row r="4176" ht="12.75">
      <c r="Q4176" s="32"/>
    </row>
    <row r="4177" ht="12.75">
      <c r="Q4177" s="32"/>
    </row>
    <row r="4178" ht="12.75">
      <c r="Q4178" s="32"/>
    </row>
    <row r="4179" ht="12.75">
      <c r="Q4179" s="32"/>
    </row>
    <row r="4180" ht="12.75">
      <c r="Q4180" s="32"/>
    </row>
    <row r="4181" ht="12.75">
      <c r="Q4181" s="32"/>
    </row>
    <row r="4182" ht="12.75">
      <c r="Q4182" s="32"/>
    </row>
    <row r="4183" ht="12.75">
      <c r="Q4183" s="32"/>
    </row>
    <row r="4184" ht="12.75">
      <c r="Q4184" s="32"/>
    </row>
    <row r="4185" ht="12.75">
      <c r="Q4185" s="32"/>
    </row>
    <row r="4186" ht="12.75">
      <c r="Q4186" s="32"/>
    </row>
    <row r="4187" ht="12.75">
      <c r="Q4187" s="32"/>
    </row>
    <row r="4188" ht="12.75">
      <c r="Q4188" s="32"/>
    </row>
    <row r="4189" ht="12.75">
      <c r="Q4189" s="32"/>
    </row>
    <row r="4190" ht="12.75">
      <c r="Q4190" s="32"/>
    </row>
    <row r="4191" ht="12.75">
      <c r="Q4191" s="32"/>
    </row>
    <row r="4192" ht="12.75">
      <c r="Q4192" s="32"/>
    </row>
    <row r="4193" ht="12.75">
      <c r="Q4193" s="32"/>
    </row>
    <row r="4194" ht="12.75">
      <c r="Q4194" s="32"/>
    </row>
    <row r="4195" ht="12.75">
      <c r="Q4195" s="32"/>
    </row>
    <row r="4196" ht="12.75">
      <c r="Q4196" s="32"/>
    </row>
    <row r="4197" ht="12.75">
      <c r="Q4197" s="32"/>
    </row>
    <row r="4198" ht="12.75">
      <c r="Q4198" s="32"/>
    </row>
    <row r="4199" ht="12.75">
      <c r="Q4199" s="32"/>
    </row>
    <row r="4200" ht="12.75">
      <c r="Q4200" s="32"/>
    </row>
    <row r="4201" ht="12.75">
      <c r="Q4201" s="32"/>
    </row>
    <row r="4202" ht="12.75">
      <c r="Q4202" s="32"/>
    </row>
    <row r="4203" ht="12.75">
      <c r="Q4203" s="32"/>
    </row>
    <row r="4204" ht="12.75">
      <c r="Q4204" s="32"/>
    </row>
    <row r="4205" ht="12.75">
      <c r="Q4205" s="32"/>
    </row>
    <row r="4206" ht="12.75">
      <c r="Q4206" s="32"/>
    </row>
    <row r="4207" ht="12.75">
      <c r="Q4207" s="32"/>
    </row>
    <row r="4208" ht="12.75">
      <c r="Q4208" s="32"/>
    </row>
    <row r="4209" ht="12.75">
      <c r="Q4209" s="32"/>
    </row>
    <row r="4210" ht="12.75">
      <c r="Q4210" s="32"/>
    </row>
    <row r="4211" ht="12.75">
      <c r="Q4211" s="32"/>
    </row>
    <row r="4212" ht="12.75">
      <c r="Q4212" s="32"/>
    </row>
    <row r="4213" ht="12.75">
      <c r="Q4213" s="32"/>
    </row>
    <row r="4214" ht="12.75">
      <c r="Q4214" s="32"/>
    </row>
    <row r="4215" ht="12.75">
      <c r="Q4215" s="32"/>
    </row>
    <row r="4216" ht="12.75">
      <c r="Q4216" s="32"/>
    </row>
    <row r="4217" ht="12.75">
      <c r="Q4217" s="32"/>
    </row>
    <row r="4218" ht="12.75">
      <c r="Q4218" s="32"/>
    </row>
    <row r="4219" ht="12.75">
      <c r="Q4219" s="32"/>
    </row>
    <row r="4220" ht="12.75">
      <c r="Q4220" s="32"/>
    </row>
    <row r="4221" ht="12.75">
      <c r="Q4221" s="32"/>
    </row>
    <row r="4222" ht="12.75">
      <c r="Q4222" s="32"/>
    </row>
    <row r="4223" ht="12.75">
      <c r="Q4223" s="32"/>
    </row>
    <row r="4224" ht="12.75">
      <c r="Q4224" s="32"/>
    </row>
    <row r="4225" ht="12.75">
      <c r="Q4225" s="32"/>
    </row>
    <row r="4226" ht="12.75">
      <c r="Q4226" s="32"/>
    </row>
    <row r="4227" ht="12.75">
      <c r="Q4227" s="32"/>
    </row>
    <row r="4228" ht="12.75">
      <c r="Q4228" s="32"/>
    </row>
    <row r="4229" ht="12.75">
      <c r="Q4229" s="32"/>
    </row>
    <row r="4230" ht="12.75">
      <c r="Q4230" s="32"/>
    </row>
    <row r="4231" ht="12.75">
      <c r="Q4231" s="32"/>
    </row>
    <row r="4232" ht="12.75">
      <c r="Q4232" s="32"/>
    </row>
    <row r="4233" ht="12.75">
      <c r="Q4233" s="32"/>
    </row>
    <row r="4234" ht="12.75">
      <c r="Q4234" s="32"/>
    </row>
    <row r="4235" ht="12.75">
      <c r="Q4235" s="32"/>
    </row>
    <row r="4236" ht="12.75">
      <c r="Q4236" s="32"/>
    </row>
    <row r="4237" ht="12.75">
      <c r="Q4237" s="32"/>
    </row>
    <row r="4238" ht="12.75">
      <c r="Q4238" s="32"/>
    </row>
    <row r="4239" ht="12.75">
      <c r="Q4239" s="32"/>
    </row>
    <row r="4240" ht="12.75">
      <c r="Q4240" s="32"/>
    </row>
    <row r="4241" ht="12.75">
      <c r="Q4241" s="32"/>
    </row>
    <row r="4242" ht="12.75">
      <c r="Q4242" s="32"/>
    </row>
    <row r="4243" ht="12.75">
      <c r="Q4243" s="32"/>
    </row>
    <row r="4244" ht="12.75">
      <c r="Q4244" s="32"/>
    </row>
    <row r="4245" ht="12.75">
      <c r="Q4245" s="32"/>
    </row>
    <row r="4246" ht="12.75">
      <c r="Q4246" s="32"/>
    </row>
    <row r="4247" ht="12.75">
      <c r="Q4247" s="32"/>
    </row>
    <row r="4248" ht="12.75">
      <c r="Q4248" s="32"/>
    </row>
    <row r="4249" ht="12.75">
      <c r="Q4249" s="32"/>
    </row>
    <row r="4250" ht="12.75">
      <c r="Q4250" s="32"/>
    </row>
    <row r="4251" ht="12.75">
      <c r="Q4251" s="32"/>
    </row>
    <row r="4252" ht="12.75">
      <c r="Q4252" s="32"/>
    </row>
    <row r="4253" ht="12.75">
      <c r="Q4253" s="32"/>
    </row>
    <row r="4254" ht="12.75">
      <c r="Q4254" s="32"/>
    </row>
    <row r="4255" ht="12.75">
      <c r="Q4255" s="32"/>
    </row>
    <row r="4256" ht="12.75">
      <c r="Q4256" s="32"/>
    </row>
    <row r="4257" ht="12.75">
      <c r="Q4257" s="32"/>
    </row>
    <row r="4258" ht="12.75">
      <c r="Q4258" s="32"/>
    </row>
    <row r="4259" ht="12.75">
      <c r="Q4259" s="32"/>
    </row>
    <row r="4260" ht="12.75">
      <c r="Q4260" s="32"/>
    </row>
    <row r="4261" ht="12.75">
      <c r="Q4261" s="32"/>
    </row>
    <row r="4262" ht="12.75">
      <c r="Q4262" s="32"/>
    </row>
    <row r="4263" ht="12.75">
      <c r="Q4263" s="32"/>
    </row>
    <row r="4264" ht="12.75">
      <c r="Q4264" s="32"/>
    </row>
    <row r="4265" ht="12.75">
      <c r="Q4265" s="32"/>
    </row>
    <row r="4266" ht="12.75">
      <c r="Q4266" s="32"/>
    </row>
    <row r="4267" ht="12.75">
      <c r="Q4267" s="32"/>
    </row>
    <row r="4268" ht="12.75">
      <c r="Q4268" s="32"/>
    </row>
    <row r="4269" ht="12.75">
      <c r="Q4269" s="32"/>
    </row>
    <row r="4270" ht="12.75">
      <c r="Q4270" s="32"/>
    </row>
    <row r="4271" ht="12.75">
      <c r="Q4271" s="32"/>
    </row>
    <row r="4272" ht="12.75">
      <c r="Q4272" s="32"/>
    </row>
    <row r="4273" ht="12.75">
      <c r="Q4273" s="32"/>
    </row>
    <row r="4274" ht="12.75">
      <c r="Q4274" s="32"/>
    </row>
    <row r="4275" ht="12.75">
      <c r="Q4275" s="32"/>
    </row>
    <row r="4276" ht="12.75">
      <c r="Q4276" s="32"/>
    </row>
    <row r="4277" ht="12.75">
      <c r="Q4277" s="32"/>
    </row>
    <row r="4278" ht="12.75">
      <c r="Q4278" s="32"/>
    </row>
    <row r="4279" ht="12.75">
      <c r="Q4279" s="32"/>
    </row>
    <row r="4280" ht="12.75">
      <c r="Q4280" s="32"/>
    </row>
    <row r="4281" ht="12.75">
      <c r="Q4281" s="32"/>
    </row>
    <row r="4282" ht="12.75">
      <c r="Q4282" s="32"/>
    </row>
    <row r="4283" ht="12.75">
      <c r="Q4283" s="32"/>
    </row>
    <row r="4284" ht="12.75">
      <c r="Q4284" s="32"/>
    </row>
    <row r="4285" ht="12.75">
      <c r="Q4285" s="32"/>
    </row>
    <row r="4286" ht="12.75">
      <c r="Q4286" s="32"/>
    </row>
    <row r="4287" ht="12.75">
      <c r="Q4287" s="32"/>
    </row>
    <row r="4288" ht="12.75">
      <c r="Q4288" s="32"/>
    </row>
    <row r="4289" ht="12.75">
      <c r="Q4289" s="32"/>
    </row>
    <row r="4290" ht="12.75">
      <c r="Q4290" s="32"/>
    </row>
    <row r="4291" ht="12.75">
      <c r="Q4291" s="32"/>
    </row>
    <row r="4292" ht="12.75">
      <c r="Q4292" s="32"/>
    </row>
    <row r="4293" ht="12.75">
      <c r="Q4293" s="32"/>
    </row>
    <row r="4294" ht="12.75">
      <c r="Q4294" s="32"/>
    </row>
    <row r="4295" ht="12.75">
      <c r="Q4295" s="32"/>
    </row>
    <row r="4296" ht="12.75">
      <c r="Q4296" s="32"/>
    </row>
    <row r="4297" ht="12.75">
      <c r="Q4297" s="32"/>
    </row>
    <row r="4298" ht="12.75">
      <c r="Q4298" s="32"/>
    </row>
    <row r="4299" ht="12.75">
      <c r="Q4299" s="32"/>
    </row>
    <row r="4300" ht="12.75">
      <c r="Q4300" s="32"/>
    </row>
    <row r="4301" ht="12.75">
      <c r="Q4301" s="32"/>
    </row>
    <row r="4302" ht="12.75">
      <c r="Q4302" s="32"/>
    </row>
    <row r="4303" ht="12.75">
      <c r="Q4303" s="32"/>
    </row>
    <row r="4304" ht="12.75">
      <c r="Q4304" s="32"/>
    </row>
    <row r="4305" ht="12.75">
      <c r="Q4305" s="32"/>
    </row>
    <row r="4306" ht="12.75">
      <c r="Q4306" s="32"/>
    </row>
    <row r="4307" ht="12.75">
      <c r="Q4307" s="32"/>
    </row>
    <row r="4308" ht="12.75">
      <c r="Q4308" s="32"/>
    </row>
    <row r="4309" ht="12.75">
      <c r="Q4309" s="32"/>
    </row>
    <row r="4310" ht="12.75">
      <c r="Q4310" s="32"/>
    </row>
    <row r="4311" ht="12.75">
      <c r="Q4311" s="32"/>
    </row>
    <row r="4312" ht="12.75">
      <c r="Q4312" s="32"/>
    </row>
    <row r="4313" ht="12.75">
      <c r="Q4313" s="32"/>
    </row>
    <row r="4314" ht="12.75">
      <c r="Q4314" s="32"/>
    </row>
    <row r="4315" ht="12.75">
      <c r="Q4315" s="32"/>
    </row>
    <row r="4316" ht="12.75">
      <c r="Q4316" s="32"/>
    </row>
    <row r="4317" ht="12.75">
      <c r="Q4317" s="32"/>
    </row>
    <row r="4318" ht="12.75">
      <c r="Q4318" s="32"/>
    </row>
    <row r="4319" ht="12.75">
      <c r="Q4319" s="32"/>
    </row>
    <row r="4320" ht="12.75">
      <c r="Q4320" s="32"/>
    </row>
    <row r="4321" ht="12.75">
      <c r="Q4321" s="32"/>
    </row>
    <row r="4322" ht="12.75">
      <c r="Q4322" s="32"/>
    </row>
    <row r="4323" ht="12.75">
      <c r="Q4323" s="32"/>
    </row>
    <row r="4324" ht="12.75">
      <c r="Q4324" s="32"/>
    </row>
    <row r="4325" ht="12.75">
      <c r="Q4325" s="32"/>
    </row>
    <row r="4326" ht="12.75">
      <c r="Q4326" s="32"/>
    </row>
    <row r="4327" ht="12.75">
      <c r="Q4327" s="32"/>
    </row>
    <row r="4328" ht="12.75">
      <c r="Q4328" s="32"/>
    </row>
    <row r="4329" ht="12.75">
      <c r="Q4329" s="32"/>
    </row>
    <row r="4330" ht="12.75">
      <c r="Q4330" s="32"/>
    </row>
    <row r="4331" ht="12.75">
      <c r="Q4331" s="32"/>
    </row>
    <row r="4332" ht="12.75">
      <c r="Q4332" s="32"/>
    </row>
    <row r="4333" ht="12.75">
      <c r="Q4333" s="32"/>
    </row>
    <row r="4334" ht="12.75">
      <c r="Q4334" s="32"/>
    </row>
    <row r="4335" ht="12.75">
      <c r="Q4335" s="32"/>
    </row>
    <row r="4336" ht="12.75">
      <c r="Q4336" s="32"/>
    </row>
    <row r="4337" ht="12.75">
      <c r="Q4337" s="32"/>
    </row>
    <row r="4338" ht="12.75">
      <c r="Q4338" s="32"/>
    </row>
    <row r="4339" ht="12.75">
      <c r="Q4339" s="32"/>
    </row>
    <row r="4340" ht="12.75">
      <c r="Q4340" s="32"/>
    </row>
    <row r="4341" ht="12.75">
      <c r="Q4341" s="32"/>
    </row>
    <row r="4342" ht="12.75">
      <c r="Q4342" s="32"/>
    </row>
    <row r="4343" ht="12.75">
      <c r="Q4343" s="32"/>
    </row>
    <row r="4344" ht="12.75">
      <c r="Q4344" s="32"/>
    </row>
    <row r="4345" ht="12.75">
      <c r="Q4345" s="32"/>
    </row>
    <row r="4346" ht="12.75">
      <c r="Q4346" s="32"/>
    </row>
    <row r="4347" ht="12.75">
      <c r="Q4347" s="32"/>
    </row>
    <row r="4348" ht="12.75">
      <c r="Q4348" s="32"/>
    </row>
    <row r="4349" ht="12.75">
      <c r="Q4349" s="32"/>
    </row>
    <row r="4350" ht="12.75">
      <c r="Q4350" s="32"/>
    </row>
    <row r="4351" ht="12.75">
      <c r="Q4351" s="32"/>
    </row>
    <row r="4352" ht="12.75">
      <c r="Q4352" s="32"/>
    </row>
    <row r="4353" ht="12.75">
      <c r="Q4353" s="32"/>
    </row>
    <row r="4354" ht="12.75">
      <c r="Q4354" s="32"/>
    </row>
    <row r="4355" ht="12.75">
      <c r="Q4355" s="32"/>
    </row>
    <row r="4356" ht="12.75">
      <c r="Q4356" s="32"/>
    </row>
    <row r="4357" ht="12.75">
      <c r="Q4357" s="32"/>
    </row>
    <row r="4358" ht="12.75">
      <c r="Q4358" s="32"/>
    </row>
    <row r="4359" ht="12.75">
      <c r="Q4359" s="32"/>
    </row>
    <row r="4360" ht="12.75">
      <c r="Q4360" s="32"/>
    </row>
    <row r="4361" ht="12.75">
      <c r="Q4361" s="32"/>
    </row>
    <row r="4362" ht="12.75">
      <c r="Q4362" s="32"/>
    </row>
    <row r="4363" ht="12.75">
      <c r="Q4363" s="32"/>
    </row>
    <row r="4364" ht="12.75">
      <c r="Q4364" s="32"/>
    </row>
    <row r="4365" ht="12.75">
      <c r="Q4365" s="32"/>
    </row>
    <row r="4366" ht="12.75">
      <c r="Q4366" s="32"/>
    </row>
    <row r="4367" ht="12.75">
      <c r="Q4367" s="32"/>
    </row>
    <row r="4368" ht="12.75">
      <c r="Q4368" s="32"/>
    </row>
    <row r="4369" ht="12.75">
      <c r="Q4369" s="32"/>
    </row>
    <row r="4370" ht="12.75">
      <c r="Q4370" s="32"/>
    </row>
    <row r="4371" ht="12.75">
      <c r="Q4371" s="32"/>
    </row>
    <row r="4372" ht="12.75">
      <c r="Q4372" s="32"/>
    </row>
    <row r="4373" ht="12.75">
      <c r="Q4373" s="32"/>
    </row>
    <row r="4374" ht="12.75">
      <c r="Q4374" s="32"/>
    </row>
    <row r="4375" ht="12.75">
      <c r="Q4375" s="32"/>
    </row>
    <row r="4376" ht="12.75">
      <c r="Q4376" s="32"/>
    </row>
    <row r="4377" ht="12.75">
      <c r="Q4377" s="32"/>
    </row>
    <row r="4378" ht="12.75">
      <c r="Q4378" s="32"/>
    </row>
    <row r="4379" ht="12.75">
      <c r="Q4379" s="32"/>
    </row>
    <row r="4380" ht="12.75">
      <c r="Q4380" s="32"/>
    </row>
    <row r="4381" ht="12.75">
      <c r="Q4381" s="32"/>
    </row>
    <row r="4382" ht="12.75">
      <c r="Q4382" s="32"/>
    </row>
    <row r="4383" ht="12.75">
      <c r="Q4383" s="32"/>
    </row>
    <row r="4384" ht="12.75">
      <c r="Q4384" s="32"/>
    </row>
    <row r="4385" ht="12.75">
      <c r="Q4385" s="32"/>
    </row>
    <row r="4386" ht="12.75">
      <c r="Q4386" s="32"/>
    </row>
    <row r="4387" ht="12.75">
      <c r="Q4387" s="32"/>
    </row>
    <row r="4388" ht="12.75">
      <c r="Q4388" s="32"/>
    </row>
    <row r="4389" ht="12.75">
      <c r="Q4389" s="32"/>
    </row>
    <row r="4390" ht="12.75">
      <c r="Q4390" s="32"/>
    </row>
    <row r="4391" ht="12.75">
      <c r="Q4391" s="32"/>
    </row>
    <row r="4392" ht="12.75">
      <c r="Q4392" s="32"/>
    </row>
    <row r="4393" ht="12.75">
      <c r="Q4393" s="32"/>
    </row>
    <row r="4394" ht="12.75">
      <c r="Q4394" s="32"/>
    </row>
    <row r="4395" ht="12.75">
      <c r="Q4395" s="32"/>
    </row>
    <row r="4396" ht="12.75">
      <c r="Q4396" s="32"/>
    </row>
    <row r="4397" ht="12.75">
      <c r="Q4397" s="32"/>
    </row>
    <row r="4398" ht="12.75">
      <c r="Q4398" s="32"/>
    </row>
    <row r="4399" ht="12.75">
      <c r="Q4399" s="32"/>
    </row>
    <row r="4400" ht="12.75">
      <c r="Q4400" s="32"/>
    </row>
    <row r="4401" ht="12.75">
      <c r="Q4401" s="32"/>
    </row>
    <row r="4402" ht="12.75">
      <c r="Q4402" s="32"/>
    </row>
    <row r="4403" ht="12.75">
      <c r="Q4403" s="32"/>
    </row>
    <row r="4404" ht="12.75">
      <c r="Q4404" s="32"/>
    </row>
    <row r="4405" ht="12.75">
      <c r="Q4405" s="32"/>
    </row>
    <row r="4406" ht="12.75">
      <c r="Q4406" s="32"/>
    </row>
    <row r="4407" ht="12.75">
      <c r="Q4407" s="32"/>
    </row>
    <row r="4408" ht="12.75">
      <c r="Q4408" s="32"/>
    </row>
    <row r="4409" ht="12.75">
      <c r="Q4409" s="32"/>
    </row>
    <row r="4410" ht="12.75">
      <c r="Q4410" s="32"/>
    </row>
    <row r="4411" ht="12.75">
      <c r="Q4411" s="32"/>
    </row>
    <row r="4412" ht="12.75">
      <c r="Q4412" s="32"/>
    </row>
    <row r="4413" ht="12.75">
      <c r="Q4413" s="32"/>
    </row>
    <row r="4414" ht="12.75">
      <c r="Q4414" s="32"/>
    </row>
    <row r="4415" ht="12.75">
      <c r="Q4415" s="32"/>
    </row>
    <row r="4416" ht="12.75">
      <c r="Q4416" s="32"/>
    </row>
    <row r="4417" ht="12.75">
      <c r="Q4417" s="32"/>
    </row>
    <row r="4418" ht="12.75">
      <c r="Q4418" s="32"/>
    </row>
    <row r="4419" ht="12.75">
      <c r="Q4419" s="32"/>
    </row>
    <row r="4420" ht="12.75">
      <c r="Q4420" s="32"/>
    </row>
    <row r="4421" ht="12.75">
      <c r="Q4421" s="32"/>
    </row>
    <row r="4422" ht="12.75">
      <c r="Q4422" s="32"/>
    </row>
    <row r="4423" ht="12.75">
      <c r="Q4423" s="32"/>
    </row>
    <row r="4424" ht="12.75">
      <c r="Q4424" s="32"/>
    </row>
    <row r="4425" ht="12.75">
      <c r="Q4425" s="32"/>
    </row>
    <row r="4426" ht="12.75">
      <c r="Q4426" s="32"/>
    </row>
    <row r="4427" ht="12.75">
      <c r="Q4427" s="32"/>
    </row>
    <row r="4428" ht="12.75">
      <c r="Q4428" s="32"/>
    </row>
    <row r="4429" ht="12.75">
      <c r="Q4429" s="32"/>
    </row>
    <row r="4430" ht="12.75">
      <c r="Q4430" s="32"/>
    </row>
    <row r="4431" ht="12.75">
      <c r="Q4431" s="32"/>
    </row>
    <row r="4432" ht="12.75">
      <c r="Q4432" s="32"/>
    </row>
    <row r="4433" ht="12.75">
      <c r="Q4433" s="32"/>
    </row>
    <row r="4434" ht="12.75">
      <c r="Q4434" s="32"/>
    </row>
    <row r="4435" ht="12.75">
      <c r="Q4435" s="32"/>
    </row>
    <row r="4436" ht="12.75">
      <c r="Q4436" s="32"/>
    </row>
    <row r="4437" ht="12.75">
      <c r="Q4437" s="32"/>
    </row>
    <row r="4438" ht="12.75">
      <c r="Q4438" s="32"/>
    </row>
    <row r="4439" ht="12.75">
      <c r="Q4439" s="32"/>
    </row>
    <row r="4440" ht="12.75">
      <c r="Q4440" s="32"/>
    </row>
    <row r="4441" ht="12.75">
      <c r="Q4441" s="32"/>
    </row>
    <row r="4442" ht="12.75">
      <c r="Q4442" s="32"/>
    </row>
    <row r="4443" ht="12.75">
      <c r="Q4443" s="32"/>
    </row>
    <row r="4444" ht="12.75">
      <c r="Q4444" s="32"/>
    </row>
    <row r="4445" ht="12.75">
      <c r="Q4445" s="32"/>
    </row>
    <row r="4446" ht="12.75">
      <c r="Q4446" s="32"/>
    </row>
    <row r="4447" ht="12.75">
      <c r="Q4447" s="32"/>
    </row>
    <row r="4448" ht="12.75">
      <c r="Q4448" s="32"/>
    </row>
    <row r="4449" ht="12.75">
      <c r="Q4449" s="32"/>
    </row>
    <row r="4450" ht="12.75">
      <c r="Q4450" s="32"/>
    </row>
    <row r="4451" ht="12.75">
      <c r="Q4451" s="32"/>
    </row>
    <row r="4452" ht="12.75">
      <c r="Q4452" s="32"/>
    </row>
    <row r="4453" ht="12.75">
      <c r="Q4453" s="32"/>
    </row>
    <row r="4454" ht="12.75">
      <c r="Q4454" s="32"/>
    </row>
    <row r="4455" ht="12.75">
      <c r="Q4455" s="32"/>
    </row>
    <row r="4456" ht="12.75">
      <c r="Q4456" s="32"/>
    </row>
    <row r="4457" ht="12.75">
      <c r="Q4457" s="32"/>
    </row>
    <row r="4458" ht="12.75">
      <c r="Q4458" s="32"/>
    </row>
    <row r="4459" ht="12.75">
      <c r="Q4459" s="32"/>
    </row>
    <row r="4460" ht="12.75">
      <c r="Q4460" s="32"/>
    </row>
    <row r="4461" ht="12.75">
      <c r="Q4461" s="32"/>
    </row>
    <row r="4462" ht="12.75">
      <c r="Q4462" s="32"/>
    </row>
    <row r="4463" ht="12.75">
      <c r="Q4463" s="32"/>
    </row>
    <row r="4464" ht="12.75">
      <c r="Q4464" s="32"/>
    </row>
    <row r="4465" ht="12.75">
      <c r="Q4465" s="32"/>
    </row>
    <row r="4466" ht="12.75">
      <c r="Q4466" s="32"/>
    </row>
    <row r="4467" ht="12.75">
      <c r="Q4467" s="32"/>
    </row>
    <row r="4468" ht="12.75">
      <c r="Q4468" s="32"/>
    </row>
    <row r="4469" ht="12.75">
      <c r="Q4469" s="32"/>
    </row>
    <row r="4470" ht="12.75">
      <c r="Q4470" s="32"/>
    </row>
    <row r="4471" ht="12.75">
      <c r="Q4471" s="32"/>
    </row>
    <row r="4472" ht="12.75">
      <c r="Q4472" s="32"/>
    </row>
    <row r="4473" ht="12.75">
      <c r="Q4473" s="32"/>
    </row>
    <row r="4474" ht="12.75">
      <c r="Q4474" s="32"/>
    </row>
    <row r="4475" ht="12.75">
      <c r="Q4475" s="32"/>
    </row>
    <row r="4476" ht="12.75">
      <c r="Q4476" s="32"/>
    </row>
    <row r="4477" ht="12.75">
      <c r="Q4477" s="32"/>
    </row>
    <row r="4478" ht="12.75">
      <c r="Q4478" s="32"/>
    </row>
    <row r="4479" ht="12.75">
      <c r="Q4479" s="32"/>
    </row>
    <row r="4480" ht="12.75">
      <c r="Q4480" s="32"/>
    </row>
    <row r="4481" ht="12.75">
      <c r="Q4481" s="32"/>
    </row>
    <row r="4482" ht="12.75">
      <c r="Q4482" s="32"/>
    </row>
    <row r="4483" ht="12.75">
      <c r="Q4483" s="32"/>
    </row>
    <row r="4484" ht="12.75">
      <c r="Q4484" s="32"/>
    </row>
    <row r="4485" ht="12.75">
      <c r="Q4485" s="32"/>
    </row>
    <row r="4486" ht="12.75">
      <c r="Q4486" s="32"/>
    </row>
    <row r="4487" ht="12.75">
      <c r="Q4487" s="32"/>
    </row>
    <row r="4488" ht="12.75">
      <c r="Q4488" s="32"/>
    </row>
    <row r="4489" ht="12.75">
      <c r="Q4489" s="32"/>
    </row>
    <row r="4490" ht="12.75">
      <c r="Q4490" s="32"/>
    </row>
    <row r="4491" ht="12.75">
      <c r="Q4491" s="32"/>
    </row>
    <row r="4492" ht="12.75">
      <c r="Q4492" s="32"/>
    </row>
    <row r="4493" ht="12.75">
      <c r="Q4493" s="32"/>
    </row>
    <row r="4494" ht="12.75">
      <c r="Q4494" s="32"/>
    </row>
    <row r="4495" ht="12.75">
      <c r="Q4495" s="32"/>
    </row>
    <row r="4496" ht="12.75">
      <c r="Q4496" s="32"/>
    </row>
    <row r="4497" ht="12.75">
      <c r="Q4497" s="32"/>
    </row>
    <row r="4498" ht="12.75">
      <c r="Q4498" s="32"/>
    </row>
    <row r="4499" ht="12.75">
      <c r="Q4499" s="32"/>
    </row>
    <row r="4500" ht="12.75">
      <c r="Q4500" s="32"/>
    </row>
    <row r="4501" ht="12.75">
      <c r="Q4501" s="32"/>
    </row>
    <row r="4502" ht="12.75">
      <c r="Q4502" s="32"/>
    </row>
    <row r="4503" ht="12.75">
      <c r="Q4503" s="32"/>
    </row>
    <row r="4504" ht="12.75">
      <c r="Q4504" s="32"/>
    </row>
    <row r="4505" ht="12.75">
      <c r="Q4505" s="32"/>
    </row>
    <row r="4506" ht="12.75">
      <c r="Q4506" s="32"/>
    </row>
    <row r="4507" ht="12.75">
      <c r="Q4507" s="32"/>
    </row>
    <row r="4508" ht="12.75">
      <c r="Q4508" s="32"/>
    </row>
    <row r="4509" ht="12.75">
      <c r="Q4509" s="32"/>
    </row>
    <row r="4510" ht="12.75">
      <c r="Q4510" s="32"/>
    </row>
    <row r="4511" ht="12.75">
      <c r="Q4511" s="32"/>
    </row>
    <row r="4512" ht="12.75">
      <c r="Q4512" s="32"/>
    </row>
    <row r="4513" ht="12.75">
      <c r="Q4513" s="32"/>
    </row>
    <row r="4514" ht="12.75">
      <c r="Q4514" s="32"/>
    </row>
    <row r="4515" ht="12.75">
      <c r="Q4515" s="32"/>
    </row>
    <row r="4516" ht="12.75">
      <c r="Q4516" s="32"/>
    </row>
    <row r="4517" ht="12.75">
      <c r="Q4517" s="32"/>
    </row>
    <row r="4518" ht="12.75">
      <c r="Q4518" s="32"/>
    </row>
    <row r="4519" ht="12.75">
      <c r="Q4519" s="32"/>
    </row>
    <row r="4520" ht="12.75">
      <c r="Q4520" s="32"/>
    </row>
    <row r="4521" ht="12.75">
      <c r="Q4521" s="32"/>
    </row>
    <row r="4522" ht="12.75">
      <c r="Q4522" s="32"/>
    </row>
    <row r="4523" ht="12.75">
      <c r="Q4523" s="32"/>
    </row>
    <row r="4524" ht="12.75">
      <c r="Q4524" s="32"/>
    </row>
    <row r="4525" ht="12.75">
      <c r="Q4525" s="32"/>
    </row>
    <row r="4526" ht="12.75">
      <c r="Q4526" s="32"/>
    </row>
    <row r="4527" ht="12.75">
      <c r="Q4527" s="32"/>
    </row>
    <row r="4528" ht="12.75">
      <c r="Q4528" s="32"/>
    </row>
    <row r="4529" ht="12.75">
      <c r="Q4529" s="32"/>
    </row>
    <row r="4530" ht="12.75">
      <c r="Q4530" s="32"/>
    </row>
    <row r="4531" ht="12.75">
      <c r="Q4531" s="32"/>
    </row>
    <row r="4532" ht="12.75">
      <c r="Q4532" s="32"/>
    </row>
    <row r="4533" ht="12.75">
      <c r="Q4533" s="32"/>
    </row>
    <row r="4534" ht="12.75">
      <c r="Q4534" s="32"/>
    </row>
    <row r="4535" ht="12.75">
      <c r="Q4535" s="32"/>
    </row>
    <row r="4536" ht="12.75">
      <c r="Q4536" s="32"/>
    </row>
    <row r="4537" ht="12.75">
      <c r="Q4537" s="32"/>
    </row>
    <row r="4538" ht="12.75">
      <c r="Q4538" s="32"/>
    </row>
    <row r="4539" ht="12.75">
      <c r="Q4539" s="32"/>
    </row>
    <row r="4540" ht="12.75">
      <c r="Q4540" s="32"/>
    </row>
    <row r="4541" ht="12.75">
      <c r="Q4541" s="32"/>
    </row>
    <row r="4542" ht="12.75">
      <c r="Q4542" s="32"/>
    </row>
    <row r="4543" ht="12.75">
      <c r="Q4543" s="32"/>
    </row>
    <row r="4544" ht="12.75">
      <c r="Q4544" s="32"/>
    </row>
    <row r="4545" ht="12.75">
      <c r="Q4545" s="32"/>
    </row>
    <row r="4546" ht="12.75">
      <c r="Q4546" s="32"/>
    </row>
    <row r="4547" ht="12.75">
      <c r="Q4547" s="32"/>
    </row>
    <row r="4548" ht="12.75">
      <c r="Q4548" s="32"/>
    </row>
    <row r="4549" ht="12.75">
      <c r="Q4549" s="32"/>
    </row>
    <row r="4550" ht="12.75">
      <c r="Q4550" s="32"/>
    </row>
    <row r="4551" ht="12.75">
      <c r="Q4551" s="32"/>
    </row>
    <row r="4552" ht="12.75">
      <c r="Q4552" s="32"/>
    </row>
    <row r="4553" ht="12.75">
      <c r="Q4553" s="32"/>
    </row>
    <row r="4554" ht="12.75">
      <c r="Q4554" s="32"/>
    </row>
    <row r="4555" ht="12.75">
      <c r="Q4555" s="32"/>
    </row>
    <row r="4556" ht="12.75">
      <c r="Q4556" s="32"/>
    </row>
    <row r="4557" ht="12.75">
      <c r="Q4557" s="32"/>
    </row>
    <row r="4558" ht="12.75">
      <c r="Q4558" s="32"/>
    </row>
    <row r="4559" ht="12.75">
      <c r="Q4559" s="32"/>
    </row>
    <row r="4560" ht="12.75">
      <c r="Q4560" s="32"/>
    </row>
    <row r="4561" ht="12.75">
      <c r="Q4561" s="32"/>
    </row>
    <row r="4562" ht="12.75">
      <c r="Q4562" s="32"/>
    </row>
    <row r="4563" ht="12.75">
      <c r="Q4563" s="32"/>
    </row>
    <row r="4564" ht="12.75">
      <c r="Q4564" s="32"/>
    </row>
    <row r="4565" ht="12.75">
      <c r="Q4565" s="32"/>
    </row>
    <row r="4566" ht="12.75">
      <c r="Q4566" s="32"/>
    </row>
    <row r="4567" ht="12.75">
      <c r="Q4567" s="32"/>
    </row>
    <row r="4568" ht="12.75">
      <c r="Q4568" s="32"/>
    </row>
    <row r="4569" ht="12.75">
      <c r="Q4569" s="32"/>
    </row>
    <row r="4570" ht="12.75">
      <c r="Q4570" s="32"/>
    </row>
    <row r="4571" ht="12.75">
      <c r="Q4571" s="32"/>
    </row>
    <row r="4572" ht="12.75">
      <c r="Q4572" s="32"/>
    </row>
    <row r="4573" ht="12.75">
      <c r="Q4573" s="32"/>
    </row>
    <row r="4574" ht="12.75">
      <c r="Q4574" s="32"/>
    </row>
    <row r="4575" ht="12.75">
      <c r="Q4575" s="32"/>
    </row>
    <row r="4576" ht="12.75">
      <c r="Q4576" s="32"/>
    </row>
    <row r="4577" ht="12.75">
      <c r="Q4577" s="32"/>
    </row>
    <row r="4578" ht="12.75">
      <c r="Q4578" s="32"/>
    </row>
    <row r="4579" ht="12.75">
      <c r="Q4579" s="32"/>
    </row>
    <row r="4580" ht="12.75">
      <c r="Q4580" s="32"/>
    </row>
    <row r="4581" ht="12.75">
      <c r="Q4581" s="32"/>
    </row>
    <row r="4582" ht="12.75">
      <c r="Q4582" s="32"/>
    </row>
    <row r="4583" ht="12.75">
      <c r="Q4583" s="32"/>
    </row>
    <row r="4584" ht="12.75">
      <c r="Q4584" s="32"/>
    </row>
    <row r="4585" ht="12.75">
      <c r="Q4585" s="32"/>
    </row>
    <row r="4586" ht="12.75">
      <c r="Q4586" s="32"/>
    </row>
    <row r="4587" ht="12.75">
      <c r="Q4587" s="32"/>
    </row>
    <row r="4588" ht="12.75">
      <c r="Q4588" s="32"/>
    </row>
    <row r="4589" ht="12.75">
      <c r="Q4589" s="32"/>
    </row>
    <row r="4590" ht="12.75">
      <c r="Q4590" s="32"/>
    </row>
    <row r="4591" ht="12.75">
      <c r="Q4591" s="32"/>
    </row>
    <row r="4592" ht="12.75">
      <c r="Q4592" s="32"/>
    </row>
    <row r="4593" ht="12.75">
      <c r="Q4593" s="32"/>
    </row>
    <row r="4594" ht="12.75">
      <c r="Q4594" s="32"/>
    </row>
    <row r="4595" ht="12.75">
      <c r="Q4595" s="32"/>
    </row>
    <row r="4596" ht="12.75">
      <c r="Q4596" s="32"/>
    </row>
    <row r="4597" ht="12.75">
      <c r="Q4597" s="32"/>
    </row>
    <row r="4598" ht="12.75">
      <c r="Q4598" s="32"/>
    </row>
    <row r="4599" ht="12.75">
      <c r="Q4599" s="32"/>
    </row>
    <row r="4600" ht="12.75">
      <c r="Q4600" s="32"/>
    </row>
    <row r="4601" ht="12.75">
      <c r="Q4601" s="32"/>
    </row>
    <row r="4602" ht="12.75">
      <c r="Q4602" s="32"/>
    </row>
    <row r="4603" ht="12.75">
      <c r="Q4603" s="32"/>
    </row>
    <row r="4604" ht="12.75">
      <c r="Q4604" s="32"/>
    </row>
    <row r="4605" ht="12.75">
      <c r="Q4605" s="32"/>
    </row>
    <row r="4606" ht="12.75">
      <c r="Q4606" s="32"/>
    </row>
    <row r="4607" ht="12.75">
      <c r="Q4607" s="32"/>
    </row>
    <row r="4608" ht="12.75">
      <c r="Q4608" s="32"/>
    </row>
    <row r="4609" ht="12.75">
      <c r="Q4609" s="32"/>
    </row>
    <row r="4610" ht="12.75">
      <c r="Q4610" s="32"/>
    </row>
    <row r="4611" ht="12.75">
      <c r="Q4611" s="32"/>
    </row>
    <row r="4612" ht="12.75">
      <c r="Q4612" s="32"/>
    </row>
    <row r="4613" ht="12.75">
      <c r="Q4613" s="32"/>
    </row>
    <row r="4614" ht="12.75">
      <c r="Q4614" s="32"/>
    </row>
    <row r="4615" ht="12.75">
      <c r="Q4615" s="32"/>
    </row>
    <row r="4616" ht="12.75">
      <c r="Q4616" s="32"/>
    </row>
    <row r="4617" ht="12.75">
      <c r="Q4617" s="32"/>
    </row>
    <row r="4618" ht="12.75">
      <c r="Q4618" s="32"/>
    </row>
    <row r="4619" ht="12.75">
      <c r="Q4619" s="32"/>
    </row>
    <row r="4620" ht="12.75">
      <c r="Q4620" s="32"/>
    </row>
    <row r="4621" ht="12.75">
      <c r="Q4621" s="32"/>
    </row>
    <row r="4622" ht="12.75">
      <c r="Q4622" s="32"/>
    </row>
    <row r="4623" ht="12.75">
      <c r="Q4623" s="32"/>
    </row>
    <row r="4624" ht="12.75">
      <c r="Q4624" s="32"/>
    </row>
    <row r="4625" ht="12.75">
      <c r="Q4625" s="32"/>
    </row>
    <row r="4626" ht="12.75">
      <c r="Q4626" s="32"/>
    </row>
    <row r="4627" ht="12.75">
      <c r="Q4627" s="32"/>
    </row>
    <row r="4628" ht="12.75">
      <c r="Q4628" s="32"/>
    </row>
    <row r="4629" ht="12.75">
      <c r="Q4629" s="32"/>
    </row>
    <row r="4630" ht="12.75">
      <c r="Q4630" s="32"/>
    </row>
    <row r="4631" ht="12.75">
      <c r="Q4631" s="32"/>
    </row>
    <row r="4632" ht="12.75">
      <c r="Q4632" s="32"/>
    </row>
    <row r="4633" ht="12.75">
      <c r="Q4633" s="32"/>
    </row>
    <row r="4634" ht="12.75">
      <c r="Q4634" s="32"/>
    </row>
    <row r="4635" ht="12.75">
      <c r="Q4635" s="32"/>
    </row>
    <row r="4636" ht="12.75">
      <c r="Q4636" s="32"/>
    </row>
    <row r="4637" ht="12.75">
      <c r="Q4637" s="32"/>
    </row>
    <row r="4638" ht="12.75">
      <c r="Q4638" s="32"/>
    </row>
    <row r="4639" ht="12.75">
      <c r="Q4639" s="32"/>
    </row>
    <row r="4640" ht="12.75">
      <c r="Q4640" s="32"/>
    </row>
    <row r="4641" ht="12.75">
      <c r="Q4641" s="32"/>
    </row>
    <row r="4642" ht="12.75">
      <c r="Q4642" s="32"/>
    </row>
    <row r="4643" ht="12.75">
      <c r="Q4643" s="32"/>
    </row>
    <row r="4644" ht="12.75">
      <c r="Q4644" s="32"/>
    </row>
    <row r="4645" ht="12.75">
      <c r="Q4645" s="32"/>
    </row>
    <row r="4646" ht="12.75">
      <c r="Q4646" s="32"/>
    </row>
    <row r="4647" ht="12.75">
      <c r="Q4647" s="32"/>
    </row>
    <row r="4648" ht="12.75">
      <c r="Q4648" s="32"/>
    </row>
    <row r="4649" ht="12.75">
      <c r="Q4649" s="32"/>
    </row>
    <row r="4650" ht="12.75">
      <c r="Q4650" s="32"/>
    </row>
    <row r="4651" ht="12.75">
      <c r="Q4651" s="32"/>
    </row>
    <row r="4652" ht="12.75">
      <c r="Q4652" s="32"/>
    </row>
    <row r="4653" ht="12.75">
      <c r="Q4653" s="32"/>
    </row>
    <row r="4654" ht="12.75">
      <c r="Q4654" s="32"/>
    </row>
    <row r="4655" ht="12.75">
      <c r="Q4655" s="32"/>
    </row>
    <row r="4656" ht="12.75">
      <c r="Q4656" s="32"/>
    </row>
    <row r="4657" ht="12.75">
      <c r="Q4657" s="32"/>
    </row>
    <row r="4658" ht="12.75">
      <c r="Q4658" s="32"/>
    </row>
    <row r="4659" ht="12.75">
      <c r="Q4659" s="32"/>
    </row>
    <row r="4660" ht="12.75">
      <c r="Q4660" s="32"/>
    </row>
    <row r="4661" ht="12.75">
      <c r="Q4661" s="32"/>
    </row>
    <row r="4662" ht="12.75">
      <c r="Q4662" s="32"/>
    </row>
    <row r="4663" ht="12.75">
      <c r="Q4663" s="32"/>
    </row>
    <row r="4664" ht="12.75">
      <c r="Q4664" s="32"/>
    </row>
    <row r="4665" ht="12.75">
      <c r="Q4665" s="32"/>
    </row>
    <row r="4666" ht="12.75">
      <c r="Q4666" s="32"/>
    </row>
    <row r="4667" ht="12.75">
      <c r="Q4667" s="32"/>
    </row>
    <row r="4668" ht="12.75">
      <c r="Q4668" s="32"/>
    </row>
    <row r="4669" ht="12.75">
      <c r="Q4669" s="32"/>
    </row>
    <row r="4670" ht="12.75">
      <c r="Q4670" s="32"/>
    </row>
    <row r="4671" ht="12.75">
      <c r="Q4671" s="32"/>
    </row>
    <row r="4672" ht="12.75">
      <c r="Q4672" s="32"/>
    </row>
    <row r="4673" ht="12.75">
      <c r="Q4673" s="32"/>
    </row>
    <row r="4674" ht="12.75">
      <c r="Q4674" s="32"/>
    </row>
    <row r="4675" ht="12.75">
      <c r="Q4675" s="32"/>
    </row>
    <row r="4676" ht="12.75">
      <c r="Q4676" s="32"/>
    </row>
    <row r="4677" ht="12.75">
      <c r="Q4677" s="32"/>
    </row>
    <row r="4678" ht="12.75">
      <c r="Q4678" s="32"/>
    </row>
    <row r="4679" ht="12.75">
      <c r="Q4679" s="32"/>
    </row>
    <row r="4680" ht="12.75">
      <c r="Q4680" s="32"/>
    </row>
    <row r="4681" ht="12.75">
      <c r="Q4681" s="32"/>
    </row>
    <row r="4682" ht="12.75">
      <c r="Q4682" s="32"/>
    </row>
    <row r="4683" ht="12.75">
      <c r="Q4683" s="32"/>
    </row>
    <row r="4684" ht="12.75">
      <c r="Q4684" s="32"/>
    </row>
    <row r="4685" ht="12.75">
      <c r="Q4685" s="32"/>
    </row>
    <row r="4686" ht="12.75">
      <c r="Q4686" s="32"/>
    </row>
    <row r="4687" ht="12.75">
      <c r="Q4687" s="32"/>
    </row>
    <row r="4688" ht="12.75">
      <c r="Q4688" s="32"/>
    </row>
    <row r="4689" ht="12.75">
      <c r="Q4689" s="32"/>
    </row>
    <row r="4690" ht="12.75">
      <c r="Q4690" s="32"/>
    </row>
    <row r="4691" ht="12.75">
      <c r="Q4691" s="32"/>
    </row>
    <row r="4692" ht="12.75">
      <c r="Q4692" s="32"/>
    </row>
    <row r="4693" ht="12.75">
      <c r="Q4693" s="32"/>
    </row>
    <row r="4694" ht="12.75">
      <c r="Q4694" s="32"/>
    </row>
    <row r="4695" ht="12.75">
      <c r="Q4695" s="32"/>
    </row>
    <row r="4696" ht="12.75">
      <c r="Q4696" s="32"/>
    </row>
    <row r="4697" ht="12.75">
      <c r="Q4697" s="32"/>
    </row>
    <row r="4698" ht="12.75">
      <c r="Q4698" s="32"/>
    </row>
    <row r="4699" ht="12.75">
      <c r="Q4699" s="32"/>
    </row>
    <row r="4700" ht="12.75">
      <c r="Q4700" s="32"/>
    </row>
    <row r="4701" ht="12.75">
      <c r="Q4701" s="32"/>
    </row>
    <row r="4702" ht="12.75">
      <c r="Q4702" s="32"/>
    </row>
    <row r="4703" ht="12.75">
      <c r="Q4703" s="32"/>
    </row>
    <row r="4704" ht="12.75">
      <c r="Q4704" s="32"/>
    </row>
    <row r="4705" ht="12.75">
      <c r="Q4705" s="32"/>
    </row>
    <row r="4706" ht="12.75">
      <c r="Q4706" s="32"/>
    </row>
    <row r="4707" ht="12.75">
      <c r="Q4707" s="32"/>
    </row>
    <row r="4708" ht="12.75">
      <c r="Q4708" s="32"/>
    </row>
    <row r="4709" ht="12.75">
      <c r="Q4709" s="32"/>
    </row>
    <row r="4710" ht="12.75">
      <c r="Q4710" s="32"/>
    </row>
    <row r="4711" ht="12.75">
      <c r="Q4711" s="32"/>
    </row>
    <row r="4712" ht="12.75">
      <c r="Q4712" s="32"/>
    </row>
    <row r="4713" ht="12.75">
      <c r="Q4713" s="32"/>
    </row>
    <row r="4714" ht="12.75">
      <c r="Q4714" s="32"/>
    </row>
    <row r="4715" ht="12.75">
      <c r="Q4715" s="32"/>
    </row>
    <row r="4716" ht="12.75">
      <c r="Q4716" s="32"/>
    </row>
    <row r="4717" ht="12.75">
      <c r="Q4717" s="32"/>
    </row>
    <row r="4718" ht="12.75">
      <c r="Q4718" s="32"/>
    </row>
    <row r="4719" ht="12.75">
      <c r="Q4719" s="32"/>
    </row>
    <row r="4720" ht="12.75">
      <c r="Q4720" s="32"/>
    </row>
    <row r="4721" ht="12.75">
      <c r="Q4721" s="32"/>
    </row>
    <row r="4722" ht="12.75">
      <c r="Q4722" s="32"/>
    </row>
    <row r="4723" ht="12.75">
      <c r="Q4723" s="32"/>
    </row>
    <row r="4724" ht="12.75">
      <c r="Q4724" s="32"/>
    </row>
    <row r="4725" ht="12.75">
      <c r="Q4725" s="32"/>
    </row>
    <row r="4726" ht="12.75">
      <c r="Q4726" s="32"/>
    </row>
    <row r="4727" ht="12.75">
      <c r="Q4727" s="32"/>
    </row>
    <row r="4728" ht="12.75">
      <c r="Q4728" s="32"/>
    </row>
    <row r="4729" ht="12.75">
      <c r="Q4729" s="32"/>
    </row>
    <row r="4730" ht="12.75">
      <c r="Q4730" s="32"/>
    </row>
    <row r="4731" ht="12.75">
      <c r="Q4731" s="32"/>
    </row>
    <row r="4732" ht="12.75">
      <c r="Q4732" s="32"/>
    </row>
    <row r="4733" ht="12.75">
      <c r="Q4733" s="32"/>
    </row>
    <row r="4734" ht="12.75">
      <c r="Q4734" s="32"/>
    </row>
    <row r="4735" ht="12.75">
      <c r="Q4735" s="32"/>
    </row>
    <row r="4736" ht="12.75">
      <c r="Q4736" s="32"/>
    </row>
    <row r="4737" ht="12.75">
      <c r="Q4737" s="32"/>
    </row>
    <row r="4738" ht="12.75">
      <c r="Q4738" s="32"/>
    </row>
    <row r="4739" ht="12.75">
      <c r="Q4739" s="32"/>
    </row>
    <row r="4740" ht="12.75">
      <c r="Q4740" s="32"/>
    </row>
    <row r="4741" ht="12.75">
      <c r="Q4741" s="32"/>
    </row>
    <row r="4742" ht="12.75">
      <c r="Q4742" s="32"/>
    </row>
    <row r="4743" ht="12.75">
      <c r="Q4743" s="32"/>
    </row>
    <row r="4744" ht="12.75">
      <c r="Q4744" s="32"/>
    </row>
    <row r="4745" ht="12.75">
      <c r="Q4745" s="32"/>
    </row>
    <row r="4746" ht="12.75">
      <c r="Q4746" s="32"/>
    </row>
    <row r="4747" ht="12.75">
      <c r="Q4747" s="32"/>
    </row>
    <row r="4748" ht="12.75">
      <c r="Q4748" s="32"/>
    </row>
    <row r="4749" ht="12.75">
      <c r="Q4749" s="32"/>
    </row>
    <row r="4750" ht="12.75">
      <c r="Q4750" s="32"/>
    </row>
    <row r="4751" ht="12.75">
      <c r="Q4751" s="32"/>
    </row>
    <row r="4752" ht="12.75">
      <c r="Q4752" s="32"/>
    </row>
    <row r="4753" ht="12.75">
      <c r="Q4753" s="32"/>
    </row>
    <row r="4754" ht="12.75">
      <c r="Q4754" s="32"/>
    </row>
    <row r="4755" ht="12.75">
      <c r="Q4755" s="32"/>
    </row>
    <row r="4756" ht="12.75">
      <c r="Q4756" s="32"/>
    </row>
    <row r="4757" ht="12.75">
      <c r="Q4757" s="32"/>
    </row>
    <row r="4758" ht="12.75">
      <c r="Q4758" s="32"/>
    </row>
    <row r="4759" ht="12.75">
      <c r="Q4759" s="32"/>
    </row>
    <row r="4760" ht="12.75">
      <c r="Q4760" s="32"/>
    </row>
    <row r="4761" ht="12.75">
      <c r="Q4761" s="32"/>
    </row>
    <row r="4762" ht="12.75">
      <c r="Q4762" s="32"/>
    </row>
    <row r="4763" ht="12.75">
      <c r="Q4763" s="32"/>
    </row>
    <row r="4764" ht="12.75">
      <c r="Q4764" s="32"/>
    </row>
    <row r="4765" ht="12.75">
      <c r="Q4765" s="32"/>
    </row>
    <row r="4766" ht="12.75">
      <c r="Q4766" s="32"/>
    </row>
    <row r="4767" ht="12.75">
      <c r="Q4767" s="32"/>
    </row>
    <row r="4768" ht="12.75">
      <c r="Q4768" s="32"/>
    </row>
    <row r="4769" ht="12.75">
      <c r="Q4769" s="32"/>
    </row>
    <row r="4770" ht="12.75">
      <c r="Q4770" s="32"/>
    </row>
    <row r="4771" ht="12.75">
      <c r="Q4771" s="32"/>
    </row>
    <row r="4772" ht="12.75">
      <c r="Q4772" s="32"/>
    </row>
    <row r="4773" ht="12.75">
      <c r="Q4773" s="32"/>
    </row>
    <row r="4774" ht="12.75">
      <c r="Q4774" s="32"/>
    </row>
    <row r="4775" ht="12.75">
      <c r="Q4775" s="32"/>
    </row>
    <row r="4776" ht="12.75">
      <c r="Q4776" s="32"/>
    </row>
    <row r="4777" ht="12.75">
      <c r="Q4777" s="32"/>
    </row>
    <row r="4778" ht="12.75">
      <c r="Q4778" s="32"/>
    </row>
    <row r="4779" ht="12.75">
      <c r="Q4779" s="32"/>
    </row>
    <row r="4780" ht="12.75">
      <c r="Q4780" s="32"/>
    </row>
    <row r="4781" ht="12.75">
      <c r="Q4781" s="32"/>
    </row>
    <row r="4782" ht="12.75">
      <c r="Q4782" s="32"/>
    </row>
    <row r="4783" ht="12.75">
      <c r="Q4783" s="32"/>
    </row>
    <row r="4784" ht="12.75">
      <c r="Q4784" s="32"/>
    </row>
    <row r="4785" ht="12.75">
      <c r="Q4785" s="32"/>
    </row>
    <row r="4786" ht="12.75">
      <c r="Q4786" s="32"/>
    </row>
    <row r="4787" ht="12.75">
      <c r="Q4787" s="32"/>
    </row>
    <row r="4788" ht="12.75">
      <c r="Q4788" s="32"/>
    </row>
    <row r="4789" ht="12.75">
      <c r="Q4789" s="32"/>
    </row>
    <row r="4790" ht="12.75">
      <c r="Q4790" s="32"/>
    </row>
    <row r="4791" ht="12.75">
      <c r="Q4791" s="32"/>
    </row>
    <row r="4792" ht="12.75">
      <c r="Q4792" s="32"/>
    </row>
    <row r="4793" ht="12.75">
      <c r="Q4793" s="32"/>
    </row>
    <row r="4794" ht="12.75">
      <c r="Q4794" s="32"/>
    </row>
    <row r="4795" ht="12.75">
      <c r="Q4795" s="32"/>
    </row>
    <row r="4796" ht="12.75">
      <c r="Q4796" s="32"/>
    </row>
    <row r="4797" ht="12.75">
      <c r="Q4797" s="32"/>
    </row>
    <row r="4798" ht="12.75">
      <c r="Q4798" s="32"/>
    </row>
    <row r="4799" ht="12.75">
      <c r="Q4799" s="32"/>
    </row>
    <row r="4800" ht="12.75">
      <c r="Q4800" s="32"/>
    </row>
    <row r="4801" ht="12.75">
      <c r="Q4801" s="32"/>
    </row>
    <row r="4802" ht="12.75">
      <c r="Q4802" s="32"/>
    </row>
    <row r="4803" ht="12.75">
      <c r="Q4803" s="32"/>
    </row>
    <row r="4804" ht="12.75">
      <c r="Q4804" s="32"/>
    </row>
    <row r="4805" ht="12.75">
      <c r="Q4805" s="32"/>
    </row>
    <row r="4806" ht="12.75">
      <c r="Q4806" s="32"/>
    </row>
    <row r="4807" ht="12.75">
      <c r="Q4807" s="32"/>
    </row>
    <row r="4808" ht="12.75">
      <c r="Q4808" s="32"/>
    </row>
    <row r="4809" ht="12.75">
      <c r="Q4809" s="32"/>
    </row>
    <row r="4810" ht="12.75">
      <c r="Q4810" s="32"/>
    </row>
    <row r="4811" ht="12.75">
      <c r="Q4811" s="32"/>
    </row>
    <row r="4812" ht="12.75">
      <c r="Q4812" s="32"/>
    </row>
    <row r="4813" ht="12.75">
      <c r="Q4813" s="32"/>
    </row>
    <row r="4814" ht="12.75">
      <c r="Q4814" s="32"/>
    </row>
    <row r="4815" ht="12.75">
      <c r="Q4815" s="32"/>
    </row>
    <row r="4816" ht="12.75">
      <c r="Q4816" s="32"/>
    </row>
    <row r="4817" ht="12.75">
      <c r="Q4817" s="32"/>
    </row>
    <row r="4818" ht="12.75">
      <c r="Q4818" s="32"/>
    </row>
    <row r="4819" ht="12.75">
      <c r="Q4819" s="32"/>
    </row>
    <row r="4820" ht="12.75">
      <c r="Q4820" s="32"/>
    </row>
    <row r="4821" ht="12.75">
      <c r="Q4821" s="32"/>
    </row>
    <row r="4822" ht="12.75">
      <c r="Q4822" s="32"/>
    </row>
    <row r="4823" ht="12.75">
      <c r="Q4823" s="32"/>
    </row>
    <row r="4824" ht="12.75">
      <c r="Q4824" s="32"/>
    </row>
    <row r="4825" ht="12.75">
      <c r="Q4825" s="32"/>
    </row>
    <row r="4826" ht="12.75">
      <c r="Q4826" s="32"/>
    </row>
    <row r="4827" ht="12.75">
      <c r="Q4827" s="32"/>
    </row>
    <row r="4828" ht="12.75">
      <c r="Q4828" s="32"/>
    </row>
    <row r="4829" ht="12.75">
      <c r="Q4829" s="32"/>
    </row>
    <row r="4830" ht="12.75">
      <c r="Q4830" s="32"/>
    </row>
    <row r="4831" ht="12.75">
      <c r="Q4831" s="32"/>
    </row>
    <row r="4832" ht="12.75">
      <c r="Q4832" s="32"/>
    </row>
    <row r="4833" ht="12.75">
      <c r="Q4833" s="32"/>
    </row>
    <row r="4834" ht="12.75">
      <c r="Q4834" s="32"/>
    </row>
    <row r="4835" ht="12.75">
      <c r="Q4835" s="32"/>
    </row>
    <row r="4836" ht="12.75">
      <c r="Q4836" s="32"/>
    </row>
    <row r="4837" ht="12.75">
      <c r="Q4837" s="32"/>
    </row>
    <row r="4838" ht="12.75">
      <c r="Q4838" s="32"/>
    </row>
    <row r="4839" ht="12.75">
      <c r="Q4839" s="32"/>
    </row>
    <row r="4840" ht="12.75">
      <c r="Q4840" s="32"/>
    </row>
    <row r="4841" ht="12.75">
      <c r="Q4841" s="32"/>
    </row>
    <row r="4842" ht="12.75">
      <c r="Q4842" s="32"/>
    </row>
    <row r="4843" ht="12.75">
      <c r="Q4843" s="32"/>
    </row>
    <row r="4844" ht="12.75">
      <c r="Q4844" s="32"/>
    </row>
    <row r="4845" ht="12.75">
      <c r="Q4845" s="32"/>
    </row>
    <row r="4846" ht="12.75">
      <c r="Q4846" s="32"/>
    </row>
    <row r="4847" ht="12.75">
      <c r="Q4847" s="32"/>
    </row>
    <row r="4848" ht="12.75">
      <c r="Q4848" s="32"/>
    </row>
    <row r="4849" ht="12.75">
      <c r="Q4849" s="32"/>
    </row>
    <row r="4850" ht="12.75">
      <c r="Q4850" s="32"/>
    </row>
    <row r="4851" ht="12.75">
      <c r="Q4851" s="32"/>
    </row>
    <row r="4852" ht="12.75">
      <c r="Q4852" s="32"/>
    </row>
    <row r="4853" ht="12.75">
      <c r="Q4853" s="32"/>
    </row>
    <row r="4854" ht="12.75">
      <c r="Q4854" s="32"/>
    </row>
    <row r="4855" ht="12.75">
      <c r="Q4855" s="32"/>
    </row>
    <row r="4856" ht="12.75">
      <c r="Q4856" s="32"/>
    </row>
    <row r="4857" ht="12.75">
      <c r="Q4857" s="32"/>
    </row>
    <row r="4858" ht="12.75">
      <c r="Q4858" s="32"/>
    </row>
    <row r="4859" ht="12.75">
      <c r="Q4859" s="32"/>
    </row>
    <row r="4860" ht="12.75">
      <c r="Q4860" s="32"/>
    </row>
    <row r="4861" ht="12.75">
      <c r="Q4861" s="32"/>
    </row>
    <row r="4862" ht="12.75">
      <c r="Q4862" s="32"/>
    </row>
    <row r="4863" ht="12.75">
      <c r="Q4863" s="32"/>
    </row>
    <row r="4864" ht="12.75">
      <c r="Q4864" s="32"/>
    </row>
    <row r="4865" ht="12.75">
      <c r="Q4865" s="32"/>
    </row>
    <row r="4866" ht="12.75">
      <c r="Q4866" s="32"/>
    </row>
    <row r="4867" ht="12.75">
      <c r="Q4867" s="32"/>
    </row>
    <row r="4868" ht="12.75">
      <c r="Q4868" s="32"/>
    </row>
    <row r="4869" ht="12.75">
      <c r="Q4869" s="32"/>
    </row>
    <row r="4870" ht="12.75">
      <c r="Q4870" s="32"/>
    </row>
    <row r="4871" ht="12.75">
      <c r="Q4871" s="32"/>
    </row>
    <row r="4872" ht="12.75">
      <c r="Q4872" s="32"/>
    </row>
    <row r="4873" ht="12.75">
      <c r="Q4873" s="32"/>
    </row>
    <row r="4874" ht="12.75">
      <c r="Q4874" s="32"/>
    </row>
    <row r="4875" ht="12.75">
      <c r="Q4875" s="32"/>
    </row>
    <row r="4876" ht="12.75">
      <c r="Q4876" s="32"/>
    </row>
    <row r="4877" ht="12.75">
      <c r="Q4877" s="32"/>
    </row>
    <row r="4878" ht="12.75">
      <c r="Q4878" s="32"/>
    </row>
    <row r="4879" ht="12.75">
      <c r="Q4879" s="32"/>
    </row>
    <row r="4880" ht="12.75">
      <c r="Q4880" s="32"/>
    </row>
    <row r="4881" ht="12.75">
      <c r="Q4881" s="32"/>
    </row>
    <row r="4882" ht="12.75">
      <c r="Q4882" s="32"/>
    </row>
    <row r="4883" ht="12.75">
      <c r="Q4883" s="32"/>
    </row>
    <row r="4884" ht="12.75">
      <c r="Q4884" s="32"/>
    </row>
    <row r="4885" ht="12.75">
      <c r="Q4885" s="32"/>
    </row>
    <row r="4886" ht="12.75">
      <c r="Q4886" s="32"/>
    </row>
    <row r="4887" ht="12.75">
      <c r="Q4887" s="32"/>
    </row>
    <row r="4888" ht="12.75">
      <c r="Q4888" s="32"/>
    </row>
    <row r="4889" ht="12.75">
      <c r="Q4889" s="32"/>
    </row>
    <row r="4890" ht="12.75">
      <c r="Q4890" s="32"/>
    </row>
    <row r="4891" ht="12.75">
      <c r="Q4891" s="32"/>
    </row>
    <row r="4892" ht="12.75">
      <c r="Q4892" s="32"/>
    </row>
    <row r="4893" ht="12.75">
      <c r="Q4893" s="32"/>
    </row>
    <row r="4894" ht="12.75">
      <c r="Q4894" s="32"/>
    </row>
    <row r="4895" ht="12.75">
      <c r="Q4895" s="32"/>
    </row>
    <row r="4896" ht="12.75">
      <c r="Q4896" s="32"/>
    </row>
    <row r="4897" ht="12.75">
      <c r="Q4897" s="32"/>
    </row>
    <row r="4898" ht="12.75">
      <c r="Q4898" s="32"/>
    </row>
    <row r="4899" ht="12.75">
      <c r="Q4899" s="32"/>
    </row>
    <row r="4900" ht="12.75">
      <c r="Q4900" s="32"/>
    </row>
    <row r="4901" ht="12.75">
      <c r="Q4901" s="32"/>
    </row>
    <row r="4902" ht="12.75">
      <c r="Q4902" s="32"/>
    </row>
  </sheetData>
  <sheetProtection/>
  <mergeCells count="19">
    <mergeCell ref="P5:P6"/>
    <mergeCell ref="Q5:Q6"/>
    <mergeCell ref="A510:G510"/>
    <mergeCell ref="L5:L6"/>
    <mergeCell ref="M5:M6"/>
    <mergeCell ref="J5:J6"/>
    <mergeCell ref="K5:K6"/>
    <mergeCell ref="E6:F6"/>
    <mergeCell ref="N5:N6"/>
    <mergeCell ref="J4:O4"/>
    <mergeCell ref="A509:G509"/>
    <mergeCell ref="O5:O6"/>
    <mergeCell ref="M1:Q1"/>
    <mergeCell ref="A2:Q2"/>
    <mergeCell ref="A4:F5"/>
    <mergeCell ref="G4:G6"/>
    <mergeCell ref="H4:H6"/>
    <mergeCell ref="I4:I6"/>
    <mergeCell ref="P4:Q4"/>
  </mergeCells>
  <printOptions/>
  <pageMargins left="0.7874015748031497" right="0.7874015748031497" top="1.3779527559055118" bottom="0.3937007874015748" header="0.31496062992125984" footer="0.31496062992125984"/>
  <pageSetup fitToHeight="0" fitToWidth="1" horizontalDpi="600" verticalDpi="600" orientation="landscape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Анастасия Н. Поджарова</cp:lastModifiedBy>
  <cp:lastPrinted>2019-07-01T12:33:36Z</cp:lastPrinted>
  <dcterms:created xsi:type="dcterms:W3CDTF">2015-09-23T05:26:21Z</dcterms:created>
  <dcterms:modified xsi:type="dcterms:W3CDTF">2019-07-01T12:34:08Z</dcterms:modified>
  <cp:category/>
  <cp:version/>
  <cp:contentType/>
  <cp:contentStatus/>
</cp:coreProperties>
</file>