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20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<sst xmlns="http://schemas.openxmlformats.org/spreadsheetml/2006/main" count="2421" uniqueCount="1296">
  <si>
    <t>Полный перечень имущества, находящегося в оперативном управлении муниципального автономного учреждения «Северодвинский драматический театр»  по состоянию на 01.01.2018 года</t>
  </si>
  <si>
    <t>№ п/п</t>
  </si>
  <si>
    <t>Наименование объекта</t>
  </si>
  <si>
    <t>Остаточная стоимость, тыс.руб.</t>
  </si>
  <si>
    <t>Основание передачи имущества в оперативное управление</t>
  </si>
  <si>
    <t>Печать гербовая</t>
  </si>
  <si>
    <t xml:space="preserve">ОС00001172       </t>
  </si>
  <si>
    <t>01.12.2004</t>
  </si>
  <si>
    <t>Декорации сцены зрительного зала (одежда сцены)</t>
  </si>
  <si>
    <t xml:space="preserve">ОС00002244                    </t>
  </si>
  <si>
    <t>22.08.2014</t>
  </si>
  <si>
    <t>Узел теплоцентральный</t>
  </si>
  <si>
    <t xml:space="preserve">ОС00001149                </t>
  </si>
  <si>
    <t>01.10.2009</t>
  </si>
  <si>
    <t>Банкетка "Милан"</t>
  </si>
  <si>
    <t xml:space="preserve">ОС00001160                    </t>
  </si>
  <si>
    <t>23.11.2010</t>
  </si>
  <si>
    <t xml:space="preserve">ОС00001161                    </t>
  </si>
  <si>
    <t xml:space="preserve">ОС00001162                    </t>
  </si>
  <si>
    <t xml:space="preserve">ОС00001163                    </t>
  </si>
  <si>
    <t xml:space="preserve">ОС00001164                    </t>
  </si>
  <si>
    <t xml:space="preserve">ОС00001165                    </t>
  </si>
  <si>
    <t xml:space="preserve">ОС00001166                    </t>
  </si>
  <si>
    <t xml:space="preserve">ОС00001168                    </t>
  </si>
  <si>
    <t xml:space="preserve">ОС00001169                    </t>
  </si>
  <si>
    <t>Компьютер (экономист)</t>
  </si>
  <si>
    <t xml:space="preserve">ОС00001175                    </t>
  </si>
  <si>
    <t>29.12.2007</t>
  </si>
  <si>
    <t>Дорога попланного занавеса  Е 13680</t>
  </si>
  <si>
    <t xml:space="preserve">ОС00001178                    </t>
  </si>
  <si>
    <t>01.03.1984</t>
  </si>
  <si>
    <t>Дорога попланного занавеса ,Е 12890</t>
  </si>
  <si>
    <t xml:space="preserve">ОС00001179                    </t>
  </si>
  <si>
    <t>Лебедка  передвижного горизонта</t>
  </si>
  <si>
    <t xml:space="preserve">ОС00001180                    </t>
  </si>
  <si>
    <t>01.07.1989</t>
  </si>
  <si>
    <t xml:space="preserve">ОС00001181                    </t>
  </si>
  <si>
    <t>Лебедка антрактно-раздвиж. занавеса</t>
  </si>
  <si>
    <t xml:space="preserve">ОС00001182                    </t>
  </si>
  <si>
    <t xml:space="preserve">ОС00001167                    </t>
  </si>
  <si>
    <t>Лебедка вращающегося круга</t>
  </si>
  <si>
    <t xml:space="preserve">ОС00001183                    </t>
  </si>
  <si>
    <t xml:space="preserve">ОС00001184                    </t>
  </si>
  <si>
    <t>Лебедка дверная ручная</t>
  </si>
  <si>
    <t xml:space="preserve">ОС00001185                    </t>
  </si>
  <si>
    <t xml:space="preserve">ОС00001186                    </t>
  </si>
  <si>
    <t>Приложение к постановлению Администрации Северодвинска от 7.12.2011г. №521-па (в ред. от 18.07.2017 №2660-риз)</t>
  </si>
  <si>
    <t xml:space="preserve">ОС00001187                    </t>
  </si>
  <si>
    <t>Лебедка декорационного подъема</t>
  </si>
  <si>
    <t xml:space="preserve">ОС00001188                    </t>
  </si>
  <si>
    <t>Лебедка звукоизоляционных штор</t>
  </si>
  <si>
    <t xml:space="preserve">ОС00001190                    </t>
  </si>
  <si>
    <t xml:space="preserve">ОС00001191                    </t>
  </si>
  <si>
    <t>Лебедка индивидуального подъема</t>
  </si>
  <si>
    <t xml:space="preserve">ОС00001192                    </t>
  </si>
  <si>
    <t>Лебедка индивидуального  подъема</t>
  </si>
  <si>
    <t xml:space="preserve">ОС00001193                    </t>
  </si>
  <si>
    <t xml:space="preserve">ОС00001194                    </t>
  </si>
  <si>
    <t>Моноблочная автоматическая насосная станция для установок пожаротушения</t>
  </si>
  <si>
    <t xml:space="preserve">ОС00001195                    </t>
  </si>
  <si>
    <t>29.12.2010</t>
  </si>
  <si>
    <t>Распределительный пункт</t>
  </si>
  <si>
    <t xml:space="preserve">ОС00001205                    </t>
  </si>
  <si>
    <t>Люстра хрустальная (1 комплект)</t>
  </si>
  <si>
    <t xml:space="preserve">ОС00001219                    </t>
  </si>
  <si>
    <t xml:space="preserve">ОС00001220                    </t>
  </si>
  <si>
    <t xml:space="preserve">ОС00001221                    </t>
  </si>
  <si>
    <t>Аккумуляторная батарея аварийного освещения</t>
  </si>
  <si>
    <t xml:space="preserve">ОС00002085                    </t>
  </si>
  <si>
    <t>26.02.2013</t>
  </si>
  <si>
    <t>Автомобиль легковой ГАЗ-3102</t>
  </si>
  <si>
    <t xml:space="preserve">ОС00002199                    </t>
  </si>
  <si>
    <t>21.05.2013</t>
  </si>
  <si>
    <t>Подсобный корпус</t>
  </si>
  <si>
    <t xml:space="preserve">ОС00002200                    </t>
  </si>
  <si>
    <t>12.08.1985</t>
  </si>
  <si>
    <t>Камера кондиционирования</t>
  </si>
  <si>
    <t xml:space="preserve">ОС00002201                    </t>
  </si>
  <si>
    <t>12.05.1985</t>
  </si>
  <si>
    <t>Северодвинский театр драмы</t>
  </si>
  <si>
    <t xml:space="preserve">ОС00002202                    </t>
  </si>
  <si>
    <t xml:space="preserve">ОС00000653                    </t>
  </si>
  <si>
    <t xml:space="preserve">ОС00000663                    </t>
  </si>
  <si>
    <t>Принтер Samsung ML-2245/XEV</t>
  </si>
  <si>
    <t xml:space="preserve">ОС00000645                    </t>
  </si>
  <si>
    <t>30.12.2009</t>
  </si>
  <si>
    <t>Сканер Mustek PI/A 4</t>
  </si>
  <si>
    <t xml:space="preserve">ОС00000621                    </t>
  </si>
  <si>
    <t>12.02.2009</t>
  </si>
  <si>
    <t xml:space="preserve">ОС00000649                    </t>
  </si>
  <si>
    <t>Компьютер (бухгалтер з/пл.)</t>
  </si>
  <si>
    <t xml:space="preserve">ОС00000660                    </t>
  </si>
  <si>
    <t>09.11.2010</t>
  </si>
  <si>
    <t xml:space="preserve">ОС00000657                    </t>
  </si>
  <si>
    <t>Компьютер ( секретарь)</t>
  </si>
  <si>
    <t xml:space="preserve">ОС00000644                    </t>
  </si>
  <si>
    <t>Компьютер (бухгалтер ОС)</t>
  </si>
  <si>
    <t xml:space="preserve">ОС00000648                    </t>
  </si>
  <si>
    <t>31.12.2009</t>
  </si>
  <si>
    <t xml:space="preserve">М000000188                    </t>
  </si>
  <si>
    <t>Елка новогодняя</t>
  </si>
  <si>
    <t xml:space="preserve">0000000003                    </t>
  </si>
  <si>
    <t>Журнальный стол</t>
  </si>
  <si>
    <t xml:space="preserve">М000000474                    </t>
  </si>
  <si>
    <t>22.12.2006</t>
  </si>
  <si>
    <t xml:space="preserve">М000000475                    </t>
  </si>
  <si>
    <t xml:space="preserve">М000000476                    </t>
  </si>
  <si>
    <t xml:space="preserve">М000000477                    </t>
  </si>
  <si>
    <t xml:space="preserve">М000000478                    </t>
  </si>
  <si>
    <t xml:space="preserve">М000000479                    </t>
  </si>
  <si>
    <t xml:space="preserve">М000000480                    </t>
  </si>
  <si>
    <t xml:space="preserve">М000000481                    </t>
  </si>
  <si>
    <t xml:space="preserve">М000000482                    </t>
  </si>
  <si>
    <t xml:space="preserve">М000000483                    </t>
  </si>
  <si>
    <t xml:space="preserve">М000000187                    </t>
  </si>
  <si>
    <t>Стол для гримуборных</t>
  </si>
  <si>
    <t xml:space="preserve">ОС00000538                    </t>
  </si>
  <si>
    <t>25.10.2007</t>
  </si>
  <si>
    <t xml:space="preserve">ОС00000537                    </t>
  </si>
  <si>
    <t xml:space="preserve">ОС00000536                    </t>
  </si>
  <si>
    <t xml:space="preserve">ОС00000535                    </t>
  </si>
  <si>
    <t xml:space="preserve">ОС00000534                    </t>
  </si>
  <si>
    <t xml:space="preserve">ОС00000529                    </t>
  </si>
  <si>
    <t xml:space="preserve">ОС00000530                    </t>
  </si>
  <si>
    <t xml:space="preserve">ОС00000531                    </t>
  </si>
  <si>
    <t xml:space="preserve">ОС00000532                    </t>
  </si>
  <si>
    <t xml:space="preserve">ОС00000533                    </t>
  </si>
  <si>
    <t>Принтер Samsung ML-1615 A4  (бухгалтерия )</t>
  </si>
  <si>
    <t xml:space="preserve">М000000470                    </t>
  </si>
  <si>
    <t>25.10.2006</t>
  </si>
  <si>
    <t>Компьютер (ИМТС)</t>
  </si>
  <si>
    <t xml:space="preserve">0000000094                    </t>
  </si>
  <si>
    <t>01.03.2004</t>
  </si>
  <si>
    <t>Компьютер  (кассир)</t>
  </si>
  <si>
    <t xml:space="preserve">0000000092                    </t>
  </si>
  <si>
    <t>Лебедка подъемно-опускного занавеса</t>
  </si>
  <si>
    <t xml:space="preserve">М000000216                    </t>
  </si>
  <si>
    <t xml:space="preserve">М000000173                    </t>
  </si>
  <si>
    <t xml:space="preserve">М000000174                    </t>
  </si>
  <si>
    <t xml:space="preserve">М000000175                    </t>
  </si>
  <si>
    <t xml:space="preserve">М000000176                    </t>
  </si>
  <si>
    <t xml:space="preserve">М000000177                    </t>
  </si>
  <si>
    <t xml:space="preserve">М000000178                    </t>
  </si>
  <si>
    <t xml:space="preserve">М000000179                    </t>
  </si>
  <si>
    <t xml:space="preserve">М000000180                    </t>
  </si>
  <si>
    <t xml:space="preserve">М000000181                    </t>
  </si>
  <si>
    <t xml:space="preserve">М000000182                    </t>
  </si>
  <si>
    <t>Лебедка декорационного  подъема</t>
  </si>
  <si>
    <t xml:space="preserve">М000000183                    </t>
  </si>
  <si>
    <t xml:space="preserve">М000000184                    </t>
  </si>
  <si>
    <t xml:space="preserve">М000000185                    </t>
  </si>
  <si>
    <t xml:space="preserve">М000000186                    </t>
  </si>
  <si>
    <t xml:space="preserve">М000000189                    </t>
  </si>
  <si>
    <t xml:space="preserve">М000000190                    </t>
  </si>
  <si>
    <t xml:space="preserve">М000000191                    </t>
  </si>
  <si>
    <t xml:space="preserve">М000000192                    </t>
  </si>
  <si>
    <t xml:space="preserve">М000000193                    </t>
  </si>
  <si>
    <t xml:space="preserve">М000000194                    </t>
  </si>
  <si>
    <t xml:space="preserve">М000000196                    </t>
  </si>
  <si>
    <t xml:space="preserve">М000000197                    </t>
  </si>
  <si>
    <t xml:space="preserve">М000000198                    </t>
  </si>
  <si>
    <t>Лебедка  дымовых люков</t>
  </si>
  <si>
    <t xml:space="preserve">М000000206                    </t>
  </si>
  <si>
    <t xml:space="preserve">М000000286                    </t>
  </si>
  <si>
    <t xml:space="preserve">М000000280                    </t>
  </si>
  <si>
    <t xml:space="preserve">М000000281                    </t>
  </si>
  <si>
    <t>Лебедка индивидуальногоподъема</t>
  </si>
  <si>
    <t xml:space="preserve">М000000282                    </t>
  </si>
  <si>
    <t>Лебедка индивидуального подъема сцены</t>
  </si>
  <si>
    <t xml:space="preserve">М000000419                    </t>
  </si>
  <si>
    <t>Лебедка огнезащитного занавеса</t>
  </si>
  <si>
    <t xml:space="preserve">М000000215                    </t>
  </si>
  <si>
    <t>Лебедка падуги</t>
  </si>
  <si>
    <t xml:space="preserve">М000000207                    </t>
  </si>
  <si>
    <t xml:space="preserve">М000000208                    </t>
  </si>
  <si>
    <t xml:space="preserve">М000000209                    </t>
  </si>
  <si>
    <t xml:space="preserve">М000000210                    </t>
  </si>
  <si>
    <t xml:space="preserve">М000000238                    </t>
  </si>
  <si>
    <t>Лебедка  попланного  занавеса</t>
  </si>
  <si>
    <t xml:space="preserve">М000000211                    </t>
  </si>
  <si>
    <t>Лебедка  попланного занавеса</t>
  </si>
  <si>
    <t xml:space="preserve">М000000212                    </t>
  </si>
  <si>
    <t xml:space="preserve">М000000213                    </t>
  </si>
  <si>
    <t>Лебедка софитного подъема сцены</t>
  </si>
  <si>
    <t xml:space="preserve">М000000274                    </t>
  </si>
  <si>
    <t xml:space="preserve">М000000276                    </t>
  </si>
  <si>
    <t xml:space="preserve">М000000277                    </t>
  </si>
  <si>
    <t xml:space="preserve">М000000278                    </t>
  </si>
  <si>
    <t xml:space="preserve">М000000279                    </t>
  </si>
  <si>
    <t>Подмасти ПСФ -7</t>
  </si>
  <si>
    <t xml:space="preserve">М000000217                    </t>
  </si>
  <si>
    <t>01.05.1984</t>
  </si>
  <si>
    <t xml:space="preserve">М000000218                    </t>
  </si>
  <si>
    <t>Привод передвижного горизонта левый</t>
  </si>
  <si>
    <t xml:space="preserve">М000000220                    </t>
  </si>
  <si>
    <t>Привод передвижного горизонта правый</t>
  </si>
  <si>
    <t xml:space="preserve">М000000219                    </t>
  </si>
  <si>
    <t>Принтер (экономист )</t>
  </si>
  <si>
    <t xml:space="preserve">М000000160                    </t>
  </si>
  <si>
    <t>01.06.2004</t>
  </si>
  <si>
    <t>Принтер Conon  LBP</t>
  </si>
  <si>
    <t xml:space="preserve">М00000531                     </t>
  </si>
  <si>
    <t>16.04.2007</t>
  </si>
  <si>
    <t>Программа 1С</t>
  </si>
  <si>
    <t xml:space="preserve">М000000249                    </t>
  </si>
  <si>
    <t>01.03.1997</t>
  </si>
  <si>
    <t xml:space="preserve">М000000241                    </t>
  </si>
  <si>
    <t xml:space="preserve">М000000242                    </t>
  </si>
  <si>
    <t xml:space="preserve">М000000243                    </t>
  </si>
  <si>
    <t xml:space="preserve">М000000244                    </t>
  </si>
  <si>
    <t>Рояль</t>
  </si>
  <si>
    <t xml:space="preserve">М000000171                    </t>
  </si>
  <si>
    <t>Стиральная машина</t>
  </si>
  <si>
    <t xml:space="preserve">М000000383                    </t>
  </si>
  <si>
    <t>01.06.2001</t>
  </si>
  <si>
    <t>Телефонная станция</t>
  </si>
  <si>
    <t xml:space="preserve">М000000229                    </t>
  </si>
  <si>
    <t>Центрифуга</t>
  </si>
  <si>
    <t xml:space="preserve">М000000385                    </t>
  </si>
  <si>
    <t>Автомобиль УАЗ -22069-04</t>
  </si>
  <si>
    <t xml:space="preserve">М000000431                    </t>
  </si>
  <si>
    <t>23.11.2005</t>
  </si>
  <si>
    <t>Швейная машина Janome 18 h</t>
  </si>
  <si>
    <t xml:space="preserve">ОС00000651                    </t>
  </si>
  <si>
    <t>29.01.2010</t>
  </si>
  <si>
    <t>Швейная машина</t>
  </si>
  <si>
    <t xml:space="preserve">0000000106                    </t>
  </si>
  <si>
    <t>01.05.2004</t>
  </si>
  <si>
    <t xml:space="preserve">0000000096                    </t>
  </si>
  <si>
    <t>30.09.2004</t>
  </si>
  <si>
    <t xml:space="preserve">ОС00001189                    </t>
  </si>
  <si>
    <t>Противовес  1425</t>
  </si>
  <si>
    <t xml:space="preserve">ОС00001198                    </t>
  </si>
  <si>
    <t xml:space="preserve">ОС00001199                    </t>
  </si>
  <si>
    <t>Противовес  250</t>
  </si>
  <si>
    <t xml:space="preserve">ОС00001200                    </t>
  </si>
  <si>
    <t xml:space="preserve">ОС00001201                    </t>
  </si>
  <si>
    <t xml:space="preserve">ОС00001202                    </t>
  </si>
  <si>
    <t>Раздержка из 2 частей</t>
  </si>
  <si>
    <t xml:space="preserve">ОС00001204                    </t>
  </si>
  <si>
    <t>Кресло "Сан-Ремо-new"</t>
  </si>
  <si>
    <t xml:space="preserve">ОС00001280-ОС00002026     </t>
  </si>
  <si>
    <t>20.07.2012</t>
  </si>
  <si>
    <t>Одежда сцены</t>
  </si>
  <si>
    <t xml:space="preserve">ОС00001008                    </t>
  </si>
  <si>
    <t>30.11.2010</t>
  </si>
  <si>
    <t>Антрактно-раздвижной занавес</t>
  </si>
  <si>
    <t xml:space="preserve">М000000168                    </t>
  </si>
  <si>
    <t>Гобелен " Искусство и музыка"</t>
  </si>
  <si>
    <t xml:space="preserve">М000000169                    </t>
  </si>
  <si>
    <t>Занавес</t>
  </si>
  <si>
    <t xml:space="preserve">М000000418                    </t>
  </si>
  <si>
    <t xml:space="preserve">М000000199                    </t>
  </si>
  <si>
    <t xml:space="preserve">М000000200                    </t>
  </si>
  <si>
    <t xml:space="preserve">М000000201                    </t>
  </si>
  <si>
    <t xml:space="preserve">М000000202                    </t>
  </si>
  <si>
    <t xml:space="preserve">М000000203                    </t>
  </si>
  <si>
    <t xml:space="preserve">М000000204                    </t>
  </si>
  <si>
    <t>Падуга из черного бархата</t>
  </si>
  <si>
    <t xml:space="preserve">М000000409                    </t>
  </si>
  <si>
    <t xml:space="preserve">М000000410                    </t>
  </si>
  <si>
    <t xml:space="preserve">М000000411                    </t>
  </si>
  <si>
    <t xml:space="preserve">М000000413                    </t>
  </si>
  <si>
    <t>Противовес   1425</t>
  </si>
  <si>
    <t xml:space="preserve">М000000295                    </t>
  </si>
  <si>
    <t>Противовес   250</t>
  </si>
  <si>
    <t xml:space="preserve">М000000287                    </t>
  </si>
  <si>
    <t xml:space="preserve">М000000290                    </t>
  </si>
  <si>
    <t xml:space="preserve">М000000291                    </t>
  </si>
  <si>
    <t xml:space="preserve">М000000292                    </t>
  </si>
  <si>
    <t xml:space="preserve">М000000293                    </t>
  </si>
  <si>
    <t>COEF Moving head Заливочный набор (Управляемый прожектор)</t>
  </si>
  <si>
    <t xml:space="preserve">ОС00001151                    </t>
  </si>
  <si>
    <t>15.02.2010</t>
  </si>
  <si>
    <t>Блок диммерный</t>
  </si>
  <si>
    <t xml:space="preserve">ОС00001212                    </t>
  </si>
  <si>
    <t>30.06.2008</t>
  </si>
  <si>
    <t>COEF MP 700 Wash DV Вращающаяся голова PAN 540 TILT270</t>
  </si>
  <si>
    <t xml:space="preserve">ОС00001213                    </t>
  </si>
  <si>
    <t>SILVER STAR "Поворотная голова"</t>
  </si>
  <si>
    <t xml:space="preserve">ОС00002111                    </t>
  </si>
  <si>
    <t>14.03.2013</t>
  </si>
  <si>
    <t xml:space="preserve">ОС00002112                    </t>
  </si>
  <si>
    <t xml:space="preserve">ОС00002113                    </t>
  </si>
  <si>
    <t xml:space="preserve">ОС00002114                    </t>
  </si>
  <si>
    <t xml:space="preserve">ОС00002115                    </t>
  </si>
  <si>
    <t>SILVER STAR MX-INDIGO 6000 XE</t>
  </si>
  <si>
    <t xml:space="preserve">ОС00002132                    </t>
  </si>
  <si>
    <t xml:space="preserve">ОС00002117                    </t>
  </si>
  <si>
    <t xml:space="preserve">ОС00002116                    </t>
  </si>
  <si>
    <t xml:space="preserve">ОС00002118                    </t>
  </si>
  <si>
    <t xml:space="preserve">ОС00002119                    </t>
  </si>
  <si>
    <t xml:space="preserve">ОС00002120                    </t>
  </si>
  <si>
    <t xml:space="preserve">ОС00002121                    </t>
  </si>
  <si>
    <t xml:space="preserve">ОС00002122                    </t>
  </si>
  <si>
    <t xml:space="preserve">ОС00002123                    </t>
  </si>
  <si>
    <t xml:space="preserve">ОС00002124                    </t>
  </si>
  <si>
    <t xml:space="preserve">ОС00002125                    </t>
  </si>
  <si>
    <t xml:space="preserve">ОС00002126                    </t>
  </si>
  <si>
    <t xml:space="preserve">ОС00002127                    </t>
  </si>
  <si>
    <t xml:space="preserve">ОС00002128                    </t>
  </si>
  <si>
    <t xml:space="preserve">ОС00002129                    </t>
  </si>
  <si>
    <t xml:space="preserve">ОС00002130                    </t>
  </si>
  <si>
    <t>SILVER STAR светодтодный линейный светильник</t>
  </si>
  <si>
    <t xml:space="preserve">ОС00002141                    </t>
  </si>
  <si>
    <t xml:space="preserve">ОС00002133                    </t>
  </si>
  <si>
    <t xml:space="preserve">ОС00002134                    </t>
  </si>
  <si>
    <t xml:space="preserve">ОС00002135                    </t>
  </si>
  <si>
    <t xml:space="preserve">ОС00002136                    </t>
  </si>
  <si>
    <t xml:space="preserve">ОС00002137                    </t>
  </si>
  <si>
    <t xml:space="preserve">ОС00002138                    </t>
  </si>
  <si>
    <t xml:space="preserve">ОС00002139                    </t>
  </si>
  <si>
    <t xml:space="preserve">ОС00002140                    </t>
  </si>
  <si>
    <t xml:space="preserve">ОС00002148                    </t>
  </si>
  <si>
    <t xml:space="preserve">ОС00002147                    </t>
  </si>
  <si>
    <t xml:space="preserve">ОС00002146                    </t>
  </si>
  <si>
    <t xml:space="preserve">ОС00002145                    </t>
  </si>
  <si>
    <t xml:space="preserve">ОС00002144                    </t>
  </si>
  <si>
    <t xml:space="preserve">ОС00002143                    </t>
  </si>
  <si>
    <t xml:space="preserve">ОС00002142                    </t>
  </si>
  <si>
    <t>Пульт DMX ELATION</t>
  </si>
  <si>
    <t xml:space="preserve">ОС00002149                    </t>
  </si>
  <si>
    <t>SVETOCH DSR 12-25 Релейный свитчер</t>
  </si>
  <si>
    <t xml:space="preserve">ОС00002158                    </t>
  </si>
  <si>
    <t>22.03.2013</t>
  </si>
  <si>
    <t xml:space="preserve">ОС00002159                    </t>
  </si>
  <si>
    <t>SVETOCH CSR 12 Пульт управления свитчером</t>
  </si>
  <si>
    <t xml:space="preserve">ОС00002160                    </t>
  </si>
  <si>
    <t xml:space="preserve">ОС00002161                    </t>
  </si>
  <si>
    <t>INVOLIGHT DP81 передатчик-приемник DMX сигнала</t>
  </si>
  <si>
    <t xml:space="preserve">ОС00002162                    </t>
  </si>
  <si>
    <t xml:space="preserve">ОС00002163                    </t>
  </si>
  <si>
    <t>SVETOCH D-3 Цифровой диммерный блок</t>
  </si>
  <si>
    <t xml:space="preserve">ОС00002164                    </t>
  </si>
  <si>
    <t xml:space="preserve">LIGHTCONVERSE Design система проектирования </t>
  </si>
  <si>
    <t xml:space="preserve">ОС00002165                    </t>
  </si>
  <si>
    <t>13.05.2013</t>
  </si>
  <si>
    <t>Прожектор  DIALIGHTING PROFILE LIGHT 19</t>
  </si>
  <si>
    <t xml:space="preserve">ОС00002173                    </t>
  </si>
  <si>
    <t>05.06.2013</t>
  </si>
  <si>
    <t xml:space="preserve">ОС00002174                    </t>
  </si>
  <si>
    <t xml:space="preserve">ОС00002175                    </t>
  </si>
  <si>
    <t xml:space="preserve">ОС00002176                    </t>
  </si>
  <si>
    <t>Прожектор  DIALIGHTING PROFILE LIGHT 26</t>
  </si>
  <si>
    <t xml:space="preserve">ОС00002177                    </t>
  </si>
  <si>
    <t xml:space="preserve">ОС00002178                    </t>
  </si>
  <si>
    <t xml:space="preserve">ОС00002179                    </t>
  </si>
  <si>
    <t xml:space="preserve">ОС00002180                    </t>
  </si>
  <si>
    <t xml:space="preserve">ОС00002181                    </t>
  </si>
  <si>
    <t xml:space="preserve">ОС00002182                    </t>
  </si>
  <si>
    <t xml:space="preserve">ОС00002183                    </t>
  </si>
  <si>
    <t xml:space="preserve">ОС00002184                    </t>
  </si>
  <si>
    <t xml:space="preserve">ОС00002185                    </t>
  </si>
  <si>
    <t xml:space="preserve">ОС00002186                    </t>
  </si>
  <si>
    <t xml:space="preserve">ОС00002187                    </t>
  </si>
  <si>
    <t xml:space="preserve">ОС00002188                    </t>
  </si>
  <si>
    <t xml:space="preserve">ОС00002189                    </t>
  </si>
  <si>
    <t xml:space="preserve">ОС00002190                    </t>
  </si>
  <si>
    <t xml:space="preserve">ОС00002191                    </t>
  </si>
  <si>
    <t xml:space="preserve">ОС00002192                    </t>
  </si>
  <si>
    <t>Прожектор  DIALIGHTING PROFILE LIGHT 36</t>
  </si>
  <si>
    <t xml:space="preserve">ОС00002193                    </t>
  </si>
  <si>
    <t xml:space="preserve">ОС00002194                    </t>
  </si>
  <si>
    <t xml:space="preserve">ОС00002195                    </t>
  </si>
  <si>
    <t xml:space="preserve">ОС00002196                    </t>
  </si>
  <si>
    <t>Прожектор  DIALIGHTING PROFILE LIGHT 50</t>
  </si>
  <si>
    <t xml:space="preserve">ОС00002197                    </t>
  </si>
  <si>
    <t xml:space="preserve">ОС00002198                    </t>
  </si>
  <si>
    <t>Прожектор COLORS-1200</t>
  </si>
  <si>
    <t xml:space="preserve">ОС00000674                    </t>
  </si>
  <si>
    <t>31.12.2010</t>
  </si>
  <si>
    <t>Колорчейнчжер PR LIGHTING COLORS-1200 FR (прожектор со световым эффектом)</t>
  </si>
  <si>
    <t xml:space="preserve">ОС00000673                    </t>
  </si>
  <si>
    <t xml:space="preserve">ОС00000614                    </t>
  </si>
  <si>
    <t>Комплекс светового оборудования</t>
  </si>
  <si>
    <t xml:space="preserve">М000000170                    </t>
  </si>
  <si>
    <t>01.10.2003</t>
  </si>
  <si>
    <t xml:space="preserve">М000000225                    </t>
  </si>
  <si>
    <t>Светодиодный светильник 95 W (2014)</t>
  </si>
  <si>
    <t xml:space="preserve">ОС00002228                    </t>
  </si>
  <si>
    <t>10.11.2014</t>
  </si>
  <si>
    <t xml:space="preserve">ОС00002229                    </t>
  </si>
  <si>
    <t>Светодиодный светильник 128 W (2014)</t>
  </si>
  <si>
    <t xml:space="preserve">ОС00002224                    </t>
  </si>
  <si>
    <t xml:space="preserve">ОС00002225                    </t>
  </si>
  <si>
    <t xml:space="preserve">ОС00002227                    </t>
  </si>
  <si>
    <t xml:space="preserve">ОС00002226                    </t>
  </si>
  <si>
    <t>Пожарная сигнализация</t>
  </si>
  <si>
    <t xml:space="preserve">ОС00001211                    </t>
  </si>
  <si>
    <t>08.03.2008</t>
  </si>
  <si>
    <t>Система оповещения людей о пожаре</t>
  </si>
  <si>
    <t xml:space="preserve">ОС00002087                    </t>
  </si>
  <si>
    <t>Проигрыватель минидисков SONI 640</t>
  </si>
  <si>
    <t xml:space="preserve">ОС00001197                    </t>
  </si>
  <si>
    <t>01.12.2002</t>
  </si>
  <si>
    <t>Моноблок iMac 21.5" Core i5 2.5G/4Gb/500Gb/ATiHD6750/SD(оборудование звукоаппар)</t>
  </si>
  <si>
    <t xml:space="preserve">ОС00000687                    </t>
  </si>
  <si>
    <t>03.11.2011</t>
  </si>
  <si>
    <t>Микрофон</t>
  </si>
  <si>
    <t xml:space="preserve">ОС00000624                    </t>
  </si>
  <si>
    <t>30.03.2009</t>
  </si>
  <si>
    <t>YAMAHA 01V96VCM Цифровой микшер 24bit/96kHz,32канала, ADAT I/O (Звукоаппаратное оборудование)</t>
  </si>
  <si>
    <t xml:space="preserve">ОС00000689                    </t>
  </si>
  <si>
    <t>Firewire-интерфейс FOCUSRITE Saffire PRO 40 i/o (20 входов, Прибор звукоаппаратной)</t>
  </si>
  <si>
    <t xml:space="preserve">ОС00000690                    </t>
  </si>
  <si>
    <t>10.11.2011</t>
  </si>
  <si>
    <t>Синтезатор CASIO</t>
  </si>
  <si>
    <t xml:space="preserve">ОС00000619                    </t>
  </si>
  <si>
    <t>11.11.2008</t>
  </si>
  <si>
    <t>Компьютерное оборудование</t>
  </si>
  <si>
    <t xml:space="preserve">М000000467                    </t>
  </si>
  <si>
    <t xml:space="preserve">М000000468                    </t>
  </si>
  <si>
    <t>МД плейер MARANTZ</t>
  </si>
  <si>
    <t xml:space="preserve">М000000260                    </t>
  </si>
  <si>
    <t>МД плейер TASKAM</t>
  </si>
  <si>
    <t xml:space="preserve">М000000261                    </t>
  </si>
  <si>
    <t xml:space="preserve">М000000254                    </t>
  </si>
  <si>
    <t xml:space="preserve">М000000255                    </t>
  </si>
  <si>
    <t>Микрофон студийный</t>
  </si>
  <si>
    <t xml:space="preserve">М000000439                    </t>
  </si>
  <si>
    <t>27.12.2005</t>
  </si>
  <si>
    <t xml:space="preserve">М000000440                    </t>
  </si>
  <si>
    <t>Оборудование звукоаппаратной</t>
  </si>
  <si>
    <t xml:space="preserve">М000000222                    </t>
  </si>
  <si>
    <t>Проигрыватель минидисков SONI 930</t>
  </si>
  <si>
    <t xml:space="preserve">М000000258                    </t>
  </si>
  <si>
    <t>Проигрыватель минидисков SONI S 41</t>
  </si>
  <si>
    <t xml:space="preserve">М000000259                    </t>
  </si>
  <si>
    <t>Пульт микшерный</t>
  </si>
  <si>
    <t xml:space="preserve">М000000223                    </t>
  </si>
  <si>
    <t>01.03.1994</t>
  </si>
  <si>
    <t>Радиосистема VT 1-TJ</t>
  </si>
  <si>
    <t xml:space="preserve">М000000263                    </t>
  </si>
  <si>
    <t>Система трансляции</t>
  </si>
  <si>
    <t xml:space="preserve">М000000227                    </t>
  </si>
  <si>
    <t>Система озвучивания  сцены</t>
  </si>
  <si>
    <t xml:space="preserve">М000000226                    </t>
  </si>
  <si>
    <t>Система озвучивания зрительного зала</t>
  </si>
  <si>
    <t xml:space="preserve">М000000224                    </t>
  </si>
  <si>
    <t>Макет самолета на спектакль</t>
  </si>
  <si>
    <t xml:space="preserve">ОС00002268    </t>
  </si>
  <si>
    <t>PANASONIC PT-VX420E Проектор(2014)</t>
  </si>
  <si>
    <t xml:space="preserve">ОС00002238                  </t>
  </si>
  <si>
    <t>SONI FDR-AX33 Видеокамера</t>
  </si>
  <si>
    <t xml:space="preserve">СП00002237              </t>
  </si>
  <si>
    <t>Комплект современного светового оборудования</t>
  </si>
  <si>
    <t xml:space="preserve">ОС00002239                    </t>
  </si>
  <si>
    <t>Система видеонаблюдения (в сборе)</t>
  </si>
  <si>
    <t>СП00002360</t>
  </si>
  <si>
    <t>Металлоконструкция пандуса</t>
  </si>
  <si>
    <t>СП00002490</t>
  </si>
  <si>
    <t xml:space="preserve">Декорация Баннерная сетка </t>
  </si>
  <si>
    <t>СП00002500</t>
  </si>
  <si>
    <t>Задник из габардина</t>
  </si>
  <si>
    <t>СП00002501</t>
  </si>
  <si>
    <t>Баннер на спектакль "Душа моя сцена" 9*12м.</t>
  </si>
  <si>
    <t>СП00002506</t>
  </si>
  <si>
    <t>Система пульта помощника режиссера</t>
  </si>
  <si>
    <t>СП00002507</t>
  </si>
  <si>
    <t>Цифровой микшер ALLEN&amp;HEATH QU-24C</t>
  </si>
  <si>
    <t>СП00002508</t>
  </si>
  <si>
    <t>Одежда сцены (половики-круг, авансцена, боковины)</t>
  </si>
  <si>
    <t>СП00002543</t>
  </si>
  <si>
    <t>Декорация - задник "Тирпиц"</t>
  </si>
  <si>
    <t>СП00002547</t>
  </si>
  <si>
    <t>Пылесос Samsung 9160</t>
  </si>
  <si>
    <t xml:space="preserve">ОС00002211                    </t>
  </si>
  <si>
    <t>16.12.2013</t>
  </si>
  <si>
    <t>-</t>
  </si>
  <si>
    <t>Перфоратор "Бош"</t>
  </si>
  <si>
    <t xml:space="preserve">ОС00001148                    </t>
  </si>
  <si>
    <t>16.10.2007</t>
  </si>
  <si>
    <t>Автомат А3144</t>
  </si>
  <si>
    <t xml:space="preserve">ОС00001177                    </t>
  </si>
  <si>
    <t>01.11.1997</t>
  </si>
  <si>
    <t>Панель ЩО 70</t>
  </si>
  <si>
    <t xml:space="preserve">ОС00001196                   </t>
  </si>
  <si>
    <t>Пята  центральная</t>
  </si>
  <si>
    <t xml:space="preserve">ОС00001203                    </t>
  </si>
  <si>
    <t>Шкаф управления</t>
  </si>
  <si>
    <t xml:space="preserve">ОС00001207                    </t>
  </si>
  <si>
    <t>Шкаф управления помошника режиссера</t>
  </si>
  <si>
    <t xml:space="preserve">ОС00001208                    </t>
  </si>
  <si>
    <t xml:space="preserve">ОС00001209                    </t>
  </si>
  <si>
    <t>Щит управления</t>
  </si>
  <si>
    <t xml:space="preserve">ОС00001210                    </t>
  </si>
  <si>
    <t>Пылесос SAMSUNG SC 6530</t>
  </si>
  <si>
    <t xml:space="preserve">ОС00001215                    </t>
  </si>
  <si>
    <t>12.04.2011</t>
  </si>
  <si>
    <t>Сварочный аппарат IN 160 Fuba8 инвертор</t>
  </si>
  <si>
    <t xml:space="preserve">ОС00001216                    </t>
  </si>
  <si>
    <t>24.11.2011</t>
  </si>
  <si>
    <t>Системный блок в сборе  (Гл.бухг.) (ПК+ОС+Монитор+Клавиатура+мышь)</t>
  </si>
  <si>
    <t xml:space="preserve">ОС00001230                    </t>
  </si>
  <si>
    <t>25.04.2012</t>
  </si>
  <si>
    <t>Газонокосилка бенз. DDE WYZ18</t>
  </si>
  <si>
    <t xml:space="preserve">ОС00001264                    </t>
  </si>
  <si>
    <t>20.06.2012</t>
  </si>
  <si>
    <t>Триммер бензиновый FS 38 Stihi</t>
  </si>
  <si>
    <t xml:space="preserve">ОС00001265                    </t>
  </si>
  <si>
    <t>11.07.2012</t>
  </si>
  <si>
    <t>Чайник BOSCH</t>
  </si>
  <si>
    <t xml:space="preserve">ОС00002052                    </t>
  </si>
  <si>
    <t>29.10.2012</t>
  </si>
  <si>
    <t>Охранная сигнализация</t>
  </si>
  <si>
    <t xml:space="preserve">ОС00002054                    </t>
  </si>
  <si>
    <t>26.10.2012</t>
  </si>
  <si>
    <t>Кресло (черная кожа) (2013)</t>
  </si>
  <si>
    <t xml:space="preserve">ОС00002061                    </t>
  </si>
  <si>
    <t>09.01.2013</t>
  </si>
  <si>
    <t>Лестница 3 секции</t>
  </si>
  <si>
    <t xml:space="preserve">ОС00002205                    </t>
  </si>
  <si>
    <t>13.11.2013</t>
  </si>
  <si>
    <t>Телевизор LCD BBK</t>
  </si>
  <si>
    <t xml:space="preserve">ОС00002212                    </t>
  </si>
  <si>
    <t>24.12.2013</t>
  </si>
  <si>
    <t>Салют-шар "LED"</t>
  </si>
  <si>
    <t xml:space="preserve">ОС00000706                    </t>
  </si>
  <si>
    <t>07.11.2011</t>
  </si>
  <si>
    <t>Кресло вишневое</t>
  </si>
  <si>
    <t xml:space="preserve">ОС00000539                    </t>
  </si>
  <si>
    <t>31.03.2008</t>
  </si>
  <si>
    <t>Кресло</t>
  </si>
  <si>
    <t xml:space="preserve">М000000488                    </t>
  </si>
  <si>
    <t>28.04.2007</t>
  </si>
  <si>
    <t>Триммер бензиновый FS 38 Stihl</t>
  </si>
  <si>
    <t xml:space="preserve">ОС00000650                    </t>
  </si>
  <si>
    <t>ИК детектор валют</t>
  </si>
  <si>
    <t xml:space="preserve">ОС00000683                    </t>
  </si>
  <si>
    <t>24.03.2011</t>
  </si>
  <si>
    <t xml:space="preserve">ОС00000702                    </t>
  </si>
  <si>
    <t xml:space="preserve">ОС00000707                    </t>
  </si>
  <si>
    <t xml:space="preserve">М000000490                    </t>
  </si>
  <si>
    <t xml:space="preserve">ОС00000703                    </t>
  </si>
  <si>
    <t xml:space="preserve">ОС00000705                    </t>
  </si>
  <si>
    <t xml:space="preserve">М000000489                    </t>
  </si>
  <si>
    <t xml:space="preserve">ОС00000709                    </t>
  </si>
  <si>
    <t>Аккумуляторная дрель 6281 DWPE</t>
  </si>
  <si>
    <t xml:space="preserve">ОС00000701                    </t>
  </si>
  <si>
    <t>09.11.2011</t>
  </si>
  <si>
    <t>Компесатор КСО</t>
  </si>
  <si>
    <t xml:space="preserve">ОС00000698                    </t>
  </si>
  <si>
    <t>14.10.2011</t>
  </si>
  <si>
    <t xml:space="preserve">ОС00000697                    </t>
  </si>
  <si>
    <t xml:space="preserve">ОС00000708                    </t>
  </si>
  <si>
    <t>Сушилка для рук Ballu GSX-1800</t>
  </si>
  <si>
    <t xml:space="preserve">ОС00000495                    </t>
  </si>
  <si>
    <t>11.09.2007</t>
  </si>
  <si>
    <t xml:space="preserve">Сушилка для рук Ballu GSX-1800 </t>
  </si>
  <si>
    <t xml:space="preserve">ОС00000501                    </t>
  </si>
  <si>
    <t xml:space="preserve">ОС00000662                    </t>
  </si>
  <si>
    <t>Занавеси на малую сцену</t>
  </si>
  <si>
    <t xml:space="preserve">ОС00000777                    </t>
  </si>
  <si>
    <t>22.12.2008</t>
  </si>
  <si>
    <t xml:space="preserve">ОС00000704                    </t>
  </si>
  <si>
    <t>Водосчетчик-СКБ-40</t>
  </si>
  <si>
    <t xml:space="preserve">210106160000                  </t>
  </si>
  <si>
    <t>28.02.2006</t>
  </si>
  <si>
    <t>Водосчетчик  ОСВ-32</t>
  </si>
  <si>
    <t xml:space="preserve">21010616000                   </t>
  </si>
  <si>
    <t>16.02.2006</t>
  </si>
  <si>
    <t>Гараж металлический</t>
  </si>
  <si>
    <t xml:space="preserve">М000000253                    </t>
  </si>
  <si>
    <t>Дрель ДВТ</t>
  </si>
  <si>
    <t xml:space="preserve">ОС000000515                   </t>
  </si>
  <si>
    <t>27.09.2007</t>
  </si>
  <si>
    <t xml:space="preserve">М000000500                    </t>
  </si>
  <si>
    <t xml:space="preserve">М000000501                    </t>
  </si>
  <si>
    <t xml:space="preserve">М000000502                    </t>
  </si>
  <si>
    <t xml:space="preserve">М000000503                    </t>
  </si>
  <si>
    <t xml:space="preserve">М000000504                    </t>
  </si>
  <si>
    <t xml:space="preserve">М000000505                    </t>
  </si>
  <si>
    <t xml:space="preserve">М000000506                    </t>
  </si>
  <si>
    <t>Кресло " Престиж-3 A"</t>
  </si>
  <si>
    <t xml:space="preserve">М000000444                    </t>
  </si>
  <si>
    <t>15.02.2006</t>
  </si>
  <si>
    <t>Микроволновая печь</t>
  </si>
  <si>
    <t xml:space="preserve">ОС000000509                   </t>
  </si>
  <si>
    <t>23.09.2007</t>
  </si>
  <si>
    <t>Модем АСОRР</t>
  </si>
  <si>
    <t xml:space="preserve">М000000462                    </t>
  </si>
  <si>
    <t>26.05.2006</t>
  </si>
  <si>
    <t>Тележка</t>
  </si>
  <si>
    <t xml:space="preserve">М000000454                    </t>
  </si>
  <si>
    <t>17.02.2006</t>
  </si>
  <si>
    <t>Телефон  PANASONIK KX TG 7125 PUS (дир.)</t>
  </si>
  <si>
    <t xml:space="preserve">М000000456                    </t>
  </si>
  <si>
    <t>30.03.2006</t>
  </si>
  <si>
    <t>Эл.радиатор бетонный ЭРБП-02/36</t>
  </si>
  <si>
    <t xml:space="preserve">М000000465                    </t>
  </si>
  <si>
    <t>18.05.2006</t>
  </si>
  <si>
    <t xml:space="preserve">М000000393                    </t>
  </si>
  <si>
    <t>Видеомагнитофон</t>
  </si>
  <si>
    <t xml:space="preserve">М000000248                    </t>
  </si>
  <si>
    <t>ККМ "Меркурий "</t>
  </si>
  <si>
    <t xml:space="preserve">М000000330                    </t>
  </si>
  <si>
    <t>Краскораспылитель</t>
  </si>
  <si>
    <t xml:space="preserve">М00000529                     </t>
  </si>
  <si>
    <t>Насос (погружной) HAMMER NAP 900</t>
  </si>
  <si>
    <t xml:space="preserve">М00000527                     </t>
  </si>
  <si>
    <t>05.04.2007</t>
  </si>
  <si>
    <t xml:space="preserve">М000000394                    </t>
  </si>
  <si>
    <t xml:space="preserve">М000000395                    </t>
  </si>
  <si>
    <t xml:space="preserve">М000000396                    </t>
  </si>
  <si>
    <t xml:space="preserve">М000000397                    </t>
  </si>
  <si>
    <t xml:space="preserve">М000000398                    </t>
  </si>
  <si>
    <t xml:space="preserve">М000000399                    </t>
  </si>
  <si>
    <t xml:space="preserve">М000000400                    </t>
  </si>
  <si>
    <t xml:space="preserve">М000000401                    </t>
  </si>
  <si>
    <t xml:space="preserve">М000000402                    </t>
  </si>
  <si>
    <t xml:space="preserve">М000000403                    </t>
  </si>
  <si>
    <t xml:space="preserve">М000000404                    </t>
  </si>
  <si>
    <t xml:space="preserve">М000000406                    </t>
  </si>
  <si>
    <t>Преобразователь УЗА</t>
  </si>
  <si>
    <t xml:space="preserve">М000000407                    </t>
  </si>
  <si>
    <t>Радиотелефон</t>
  </si>
  <si>
    <t xml:space="preserve">М000000252                    </t>
  </si>
  <si>
    <t>Сварочный аппарат</t>
  </si>
  <si>
    <t xml:space="preserve">М000000391                    </t>
  </si>
  <si>
    <t>Станок вертикально-сверлильный "Корвет-42"</t>
  </si>
  <si>
    <t xml:space="preserve">М00000471                     </t>
  </si>
  <si>
    <t>24.10.2006</t>
  </si>
  <si>
    <t>Станок наждачный</t>
  </si>
  <si>
    <t xml:space="preserve">М000000386                    </t>
  </si>
  <si>
    <t>Стиральная машина Беко</t>
  </si>
  <si>
    <t xml:space="preserve">М00000539                     </t>
  </si>
  <si>
    <t>26.09.2007</t>
  </si>
  <si>
    <t>Телефон PANASONIK(касса)</t>
  </si>
  <si>
    <t xml:space="preserve">М000000247                    </t>
  </si>
  <si>
    <t>УШМ Bosch 20-230</t>
  </si>
  <si>
    <t xml:space="preserve">М00000468                     </t>
  </si>
  <si>
    <t>Шкаф 2 ШХ из 2 пол.</t>
  </si>
  <si>
    <t xml:space="preserve">М000000232                    </t>
  </si>
  <si>
    <t xml:space="preserve">М000000233                    </t>
  </si>
  <si>
    <t>Шкаф  управления</t>
  </si>
  <si>
    <t xml:space="preserve">М000000234                    </t>
  </si>
  <si>
    <t xml:space="preserve">М000000235                    </t>
  </si>
  <si>
    <t xml:space="preserve">М000000236                    </t>
  </si>
  <si>
    <t xml:space="preserve">М000000511                    </t>
  </si>
  <si>
    <t xml:space="preserve">М000000390                    </t>
  </si>
  <si>
    <t>Шлифовальная машина</t>
  </si>
  <si>
    <t xml:space="preserve">М000000251                    </t>
  </si>
  <si>
    <t>Эл.двигатель</t>
  </si>
  <si>
    <t xml:space="preserve">М000000408                    </t>
  </si>
  <si>
    <t>Эл.радиатор бетонный</t>
  </si>
  <si>
    <t xml:space="preserve">М000000389                    </t>
  </si>
  <si>
    <t>Телевизор Philips  LED 55 (2014)</t>
  </si>
  <si>
    <t xml:space="preserve">ОС00002223                    </t>
  </si>
  <si>
    <t>08.04.2014</t>
  </si>
  <si>
    <t>Принтер Canon LBP6020B (бух з/п нов. )</t>
  </si>
  <si>
    <t xml:space="preserve">ОС00002261                    </t>
  </si>
  <si>
    <t>30.12.2014</t>
  </si>
  <si>
    <t>Компьютер INTEL (+монитор+клавиатура +мышь)</t>
  </si>
  <si>
    <t xml:space="preserve">ОС00002206                    </t>
  </si>
  <si>
    <t>21.11.2013</t>
  </si>
  <si>
    <t>Принтер Canon</t>
  </si>
  <si>
    <t xml:space="preserve">ОС00002241                    </t>
  </si>
  <si>
    <t>16.06.2014</t>
  </si>
  <si>
    <t>Пуф</t>
  </si>
  <si>
    <t xml:space="preserve">ОС00002251                    </t>
  </si>
  <si>
    <t>22.12.2014</t>
  </si>
  <si>
    <t xml:space="preserve">ОС00002221                    </t>
  </si>
  <si>
    <t xml:space="preserve">ОС00002246                    </t>
  </si>
  <si>
    <t xml:space="preserve">ОС00002247                    </t>
  </si>
  <si>
    <t xml:space="preserve">ОС00002248                    </t>
  </si>
  <si>
    <t xml:space="preserve">ОС00002249                    </t>
  </si>
  <si>
    <t xml:space="preserve">ОС00002250                    </t>
  </si>
  <si>
    <t>Вентилятор ВЦП 7-40 №5</t>
  </si>
  <si>
    <t xml:space="preserve">ОС00001214                    </t>
  </si>
  <si>
    <t>28.03.2011</t>
  </si>
  <si>
    <t>Лобзик электр.  STEB</t>
  </si>
  <si>
    <t xml:space="preserve">ОС00000642                    </t>
  </si>
  <si>
    <t>18.11.2010</t>
  </si>
  <si>
    <t>Машина эл.сверлильная</t>
  </si>
  <si>
    <t xml:space="preserve">М000000361                    </t>
  </si>
  <si>
    <t>01.09.2003</t>
  </si>
  <si>
    <t>Станок ленточно-пильный</t>
  </si>
  <si>
    <t xml:space="preserve">М000000380                    </t>
  </si>
  <si>
    <t>01.09.2004</t>
  </si>
  <si>
    <t>Станок торцевая пила</t>
  </si>
  <si>
    <t xml:space="preserve">М000000381                    </t>
  </si>
  <si>
    <t>Станок ТП 40--1</t>
  </si>
  <si>
    <t xml:space="preserve">М000000228                    </t>
  </si>
  <si>
    <t>Шуруповерт "Прогресс"</t>
  </si>
  <si>
    <t xml:space="preserve">ОС00002240                    </t>
  </si>
  <si>
    <t>Длинное серое платье</t>
  </si>
  <si>
    <t xml:space="preserve">ОС00002231                    </t>
  </si>
  <si>
    <t>04.04.2014</t>
  </si>
  <si>
    <t>Бархатное черное платье</t>
  </si>
  <si>
    <t xml:space="preserve">ОС00001152                    </t>
  </si>
  <si>
    <t>Мужской черный костюм</t>
  </si>
  <si>
    <t xml:space="preserve">ОС00001157                    </t>
  </si>
  <si>
    <t>Черный кожаный плащ</t>
  </si>
  <si>
    <t xml:space="preserve">ОС00001158                    </t>
  </si>
  <si>
    <t>Шуба Деда мороза</t>
  </si>
  <si>
    <t xml:space="preserve">ОС00001159                    </t>
  </si>
  <si>
    <t>Утюг с парогенератором Tefal</t>
  </si>
  <si>
    <t xml:space="preserve">СП00002255                   </t>
  </si>
  <si>
    <t>Костюм Паука (2)</t>
  </si>
  <si>
    <t xml:space="preserve">ОС00002063                    </t>
  </si>
  <si>
    <t>31.01.2013</t>
  </si>
  <si>
    <t>Шуба белая</t>
  </si>
  <si>
    <t xml:space="preserve">ОС00000695                    </t>
  </si>
  <si>
    <t>03.06.2008</t>
  </si>
  <si>
    <t>Костюм: колет бордовый и золотистые штанишки</t>
  </si>
  <si>
    <t xml:space="preserve">ОС00000762                    </t>
  </si>
  <si>
    <t>26.11.2008</t>
  </si>
  <si>
    <t>Костюм черный колет и штанишки</t>
  </si>
  <si>
    <t xml:space="preserve">ОС00000763                    </t>
  </si>
  <si>
    <t>Зеленое платье бархат с креп - атласом</t>
  </si>
  <si>
    <t xml:space="preserve">ОС00000670                    </t>
  </si>
  <si>
    <t>Накидка черная</t>
  </si>
  <si>
    <t xml:space="preserve">ОС00000658                    </t>
  </si>
  <si>
    <t>Костюм полосатый</t>
  </si>
  <si>
    <t xml:space="preserve">ОС00000769                    </t>
  </si>
  <si>
    <t>27.11.2008</t>
  </si>
  <si>
    <t>Китайский халат</t>
  </si>
  <si>
    <t xml:space="preserve">ОС00000659                    </t>
  </si>
  <si>
    <t>Платье бордовое</t>
  </si>
  <si>
    <t xml:space="preserve">ОС00000741                    </t>
  </si>
  <si>
    <t>20.10.2008</t>
  </si>
  <si>
    <t>Камзол голубой</t>
  </si>
  <si>
    <t xml:space="preserve">ОС00000764                    </t>
  </si>
  <si>
    <t>Мантия черно-красная</t>
  </si>
  <si>
    <t xml:space="preserve">ОС00000738                    </t>
  </si>
  <si>
    <t>Длинноя платье красная клетка</t>
  </si>
  <si>
    <t xml:space="preserve">ОС00000778                    </t>
  </si>
  <si>
    <t>Камзол</t>
  </si>
  <si>
    <t xml:space="preserve">ОС00000737                    </t>
  </si>
  <si>
    <t>Шифон. накидка</t>
  </si>
  <si>
    <t xml:space="preserve">ОС00000625                    </t>
  </si>
  <si>
    <t>Красное платье</t>
  </si>
  <si>
    <t xml:space="preserve">ОС00000768                    </t>
  </si>
  <si>
    <t>Камзол темно-серый</t>
  </si>
  <si>
    <t xml:space="preserve">ОС00000742                    </t>
  </si>
  <si>
    <t>21.10.2008</t>
  </si>
  <si>
    <t>Сапоги</t>
  </si>
  <si>
    <t xml:space="preserve">ОС00000615                    </t>
  </si>
  <si>
    <t>28.12.2007</t>
  </si>
  <si>
    <t>Платье длинное белое</t>
  </si>
  <si>
    <t xml:space="preserve">М000000310                    </t>
  </si>
  <si>
    <t>01.02.2003</t>
  </si>
  <si>
    <t>Костюм мужской вельветовый</t>
  </si>
  <si>
    <t xml:space="preserve">М000000172                    </t>
  </si>
  <si>
    <t>26.10.2006</t>
  </si>
  <si>
    <t>Платье желтое длинное</t>
  </si>
  <si>
    <t xml:space="preserve">М000000304                    </t>
  </si>
  <si>
    <t>01.11.2001</t>
  </si>
  <si>
    <t>Шуба</t>
  </si>
  <si>
    <t xml:space="preserve">М000000195                    </t>
  </si>
  <si>
    <t>30.11.2006</t>
  </si>
  <si>
    <t>Платье</t>
  </si>
  <si>
    <t xml:space="preserve">М000000437                    </t>
  </si>
  <si>
    <t>30.06.2007</t>
  </si>
  <si>
    <t>Оверлог</t>
  </si>
  <si>
    <t xml:space="preserve">М000000246                    </t>
  </si>
  <si>
    <t>Кимоно из парчи</t>
  </si>
  <si>
    <t xml:space="preserve">М000000387                    </t>
  </si>
  <si>
    <t>31.01.2007</t>
  </si>
  <si>
    <t>Костюм женский черный фрак и юбка</t>
  </si>
  <si>
    <t xml:space="preserve">М000000388                    </t>
  </si>
  <si>
    <t>Ботильоны т-кор 37р.</t>
  </si>
  <si>
    <t xml:space="preserve">М000000325                    </t>
  </si>
  <si>
    <t>Дракон бутафорский на поролоне р.70</t>
  </si>
  <si>
    <t xml:space="preserve">ОС00001133                    </t>
  </si>
  <si>
    <t>21.12.2011</t>
  </si>
  <si>
    <t>Полуботинки</t>
  </si>
  <si>
    <t xml:space="preserve">М000000324                    </t>
  </si>
  <si>
    <t>Сапоги женские 39 р.</t>
  </si>
  <si>
    <t xml:space="preserve">М000000328                    </t>
  </si>
  <si>
    <t>01.07.2004</t>
  </si>
  <si>
    <t>Сапоги стрейч 39р.</t>
  </si>
  <si>
    <t xml:space="preserve">ОС00001146                    </t>
  </si>
  <si>
    <t>Сарафан Царевны</t>
  </si>
  <si>
    <t>19.06.2014</t>
  </si>
  <si>
    <t>Платье длинное бархатное длинное</t>
  </si>
  <si>
    <t xml:space="preserve">ОС00002235                    </t>
  </si>
  <si>
    <t>26.05.2014</t>
  </si>
  <si>
    <t>Черное длинное платье (2014)</t>
  </si>
  <si>
    <t xml:space="preserve">ОС00002230                    </t>
  </si>
  <si>
    <t>Отпариватель ROWENTA (+утюг)</t>
  </si>
  <si>
    <t xml:space="preserve">ОС00002209                    </t>
  </si>
  <si>
    <t>10.12.2013</t>
  </si>
  <si>
    <t>Болеро из черной сетки</t>
  </si>
  <si>
    <t xml:space="preserve">ОС00002243                    </t>
  </si>
  <si>
    <t>08.07.2014</t>
  </si>
  <si>
    <t>Платье бархатное длинное</t>
  </si>
  <si>
    <t xml:space="preserve">ОС00002216                    </t>
  </si>
  <si>
    <t>Декорация "Пни"</t>
  </si>
  <si>
    <t xml:space="preserve">ОС00002232                    </t>
  </si>
  <si>
    <t>13.05.2014</t>
  </si>
  <si>
    <t xml:space="preserve">ОС00002233                    </t>
  </si>
  <si>
    <t>Ствол дерева</t>
  </si>
  <si>
    <t xml:space="preserve">ОС00002234                    </t>
  </si>
  <si>
    <t>Металлоконструкция (2014)</t>
  </si>
  <si>
    <t xml:space="preserve">ОС00002217                    </t>
  </si>
  <si>
    <t>01.07.2014</t>
  </si>
  <si>
    <t>Горка для катания</t>
  </si>
  <si>
    <t xml:space="preserve">ОС00001153                    </t>
  </si>
  <si>
    <t>31.05.2008</t>
  </si>
  <si>
    <t xml:space="preserve">ОС00001154                    </t>
  </si>
  <si>
    <t>Диван с потайным баром</t>
  </si>
  <si>
    <t xml:space="preserve">ОС00001155                    </t>
  </si>
  <si>
    <t>Дрель-шуруп Bosch</t>
  </si>
  <si>
    <t xml:space="preserve">ОС00001171                    </t>
  </si>
  <si>
    <t>Точило</t>
  </si>
  <si>
    <t xml:space="preserve">ОС00001222                    </t>
  </si>
  <si>
    <t>29.06.2006</t>
  </si>
  <si>
    <t>Авансцена из брезента</t>
  </si>
  <si>
    <t xml:space="preserve">ОС00001263                    </t>
  </si>
  <si>
    <t>21.05.2012</t>
  </si>
  <si>
    <t xml:space="preserve">Ставки </t>
  </si>
  <si>
    <t xml:space="preserve">ОС00002062                    </t>
  </si>
  <si>
    <t>Подвес "Арка с цветами"</t>
  </si>
  <si>
    <t xml:space="preserve">ОС00002069                    </t>
  </si>
  <si>
    <t>25.12.2012</t>
  </si>
  <si>
    <t>Подвес с лентами</t>
  </si>
  <si>
    <t xml:space="preserve">ОС00002070                    </t>
  </si>
  <si>
    <t>Задник "Купол"</t>
  </si>
  <si>
    <t xml:space="preserve">ОС00002071                    </t>
  </si>
  <si>
    <t>24.12.2012</t>
  </si>
  <si>
    <t xml:space="preserve">ОС00002262                  </t>
  </si>
  <si>
    <t>Декорация "Кусты"</t>
  </si>
  <si>
    <t xml:space="preserve">ОС00002067                    </t>
  </si>
  <si>
    <t>30.05.2013</t>
  </si>
  <si>
    <t>Декорация "Ставки-арки (4 шт.)+длинная ставка"</t>
  </si>
  <si>
    <t xml:space="preserve">ОС00002265                  </t>
  </si>
  <si>
    <t>Русская печь</t>
  </si>
  <si>
    <t xml:space="preserve">ОС00002204                    </t>
  </si>
  <si>
    <t>28.10.2013</t>
  </si>
  <si>
    <t>Подвес фигурный из органзы</t>
  </si>
  <si>
    <t xml:space="preserve">ОС00002266                  </t>
  </si>
  <si>
    <t>Матрац на кровать</t>
  </si>
  <si>
    <t xml:space="preserve">ОС00002267                </t>
  </si>
  <si>
    <t>Подвесы кружевные</t>
  </si>
  <si>
    <t xml:space="preserve">ОС00000792                    </t>
  </si>
  <si>
    <t>Куб со съемной крышей</t>
  </si>
  <si>
    <t xml:space="preserve">ОС00001059                    </t>
  </si>
  <si>
    <t>14.04.2011</t>
  </si>
  <si>
    <t>Ставка из 2х частей на колесах</t>
  </si>
  <si>
    <t xml:space="preserve">ОС00000976                    </t>
  </si>
  <si>
    <t>Сосна в кашпо</t>
  </si>
  <si>
    <t xml:space="preserve">ОС00000629                    </t>
  </si>
  <si>
    <t>31.01.2008</t>
  </si>
  <si>
    <t>Подвес зеленый</t>
  </si>
  <si>
    <t xml:space="preserve">ОС00000611                    </t>
  </si>
  <si>
    <t>18.12.2007</t>
  </si>
  <si>
    <t>Декорация: ширма,ящик под лампы,полка(справа у портала),шторы</t>
  </si>
  <si>
    <t xml:space="preserve">ОС00000815                    </t>
  </si>
  <si>
    <t>16.06.2009</t>
  </si>
  <si>
    <t>Шуруповерт</t>
  </si>
  <si>
    <t xml:space="preserve">ОС00000620                    </t>
  </si>
  <si>
    <t>30.01.2009</t>
  </si>
  <si>
    <t>Фанерный настил на пандус</t>
  </si>
  <si>
    <t xml:space="preserve">ОС00000853                    </t>
  </si>
  <si>
    <t>22.11.2009</t>
  </si>
  <si>
    <t>СВЧ печь "LG"</t>
  </si>
  <si>
    <t xml:space="preserve">ОС00000613                    </t>
  </si>
  <si>
    <t>Декорация "Замок"</t>
  </si>
  <si>
    <t xml:space="preserve">ОС00000814                    </t>
  </si>
  <si>
    <t>11.06.2009</t>
  </si>
  <si>
    <t>Задник-российский трехцветный флаг</t>
  </si>
  <si>
    <t xml:space="preserve">ОС00000901                    </t>
  </si>
  <si>
    <t>23.03.2010</t>
  </si>
  <si>
    <t>Подиум с зеркалом</t>
  </si>
  <si>
    <t xml:space="preserve">М000000371                    </t>
  </si>
  <si>
    <t>01.05.2005</t>
  </si>
  <si>
    <t>Ковер-круг черный Д-12</t>
  </si>
  <si>
    <t xml:space="preserve">М000000360                    </t>
  </si>
  <si>
    <t>Таль рычажная</t>
  </si>
  <si>
    <t xml:space="preserve">М000000469                    </t>
  </si>
  <si>
    <t>Турбина  фиолент</t>
  </si>
  <si>
    <t xml:space="preserve">М000000530                    </t>
  </si>
  <si>
    <t>Задник бархатный</t>
  </si>
  <si>
    <t xml:space="preserve">М000000415                    </t>
  </si>
  <si>
    <t xml:space="preserve">М000000416                    </t>
  </si>
  <si>
    <t>01.10.1986</t>
  </si>
  <si>
    <t xml:space="preserve">М000000424                    </t>
  </si>
  <si>
    <t>04.06.2007</t>
  </si>
  <si>
    <t>Раздержка из двух частей</t>
  </si>
  <si>
    <t xml:space="preserve">М000000414                    </t>
  </si>
  <si>
    <t>Эл.тельфер</t>
  </si>
  <si>
    <t xml:space="preserve">М000000237                    </t>
  </si>
  <si>
    <t xml:space="preserve">М000000269                    </t>
  </si>
  <si>
    <t xml:space="preserve">М000000270                    </t>
  </si>
  <si>
    <t xml:space="preserve">М000000271                    </t>
  </si>
  <si>
    <t xml:space="preserve">М000000272                    </t>
  </si>
  <si>
    <t xml:space="preserve">М000000273                    </t>
  </si>
  <si>
    <t>Декорация "Осенние деревья"</t>
  </si>
  <si>
    <t xml:space="preserve">ОС00002264                 </t>
  </si>
  <si>
    <t>Круг и авансцена</t>
  </si>
  <si>
    <t xml:space="preserve">00000977                      </t>
  </si>
  <si>
    <t>Декорация шторы с оборками</t>
  </si>
  <si>
    <t xml:space="preserve">ОС00002242                    </t>
  </si>
  <si>
    <t>Декорация "Язык черн."</t>
  </si>
  <si>
    <t xml:space="preserve">ОС00002236                    </t>
  </si>
  <si>
    <t>09.06.2014</t>
  </si>
  <si>
    <t>Декорация "Подвес резной"</t>
  </si>
  <si>
    <t xml:space="preserve">ОС00002237                    </t>
  </si>
  <si>
    <t xml:space="preserve">ОС00002238                    </t>
  </si>
  <si>
    <t>Двери арочные</t>
  </si>
  <si>
    <t xml:space="preserve">ОС00002253                    </t>
  </si>
  <si>
    <t>26.12.2014</t>
  </si>
  <si>
    <t xml:space="preserve">ОС00002252                    </t>
  </si>
  <si>
    <t xml:space="preserve">ОС00002255                    </t>
  </si>
  <si>
    <t xml:space="preserve">ОС00002254                    </t>
  </si>
  <si>
    <t>Двери прямоугольные</t>
  </si>
  <si>
    <t xml:space="preserve">ОС00002256                    </t>
  </si>
  <si>
    <t>25.12.2014</t>
  </si>
  <si>
    <t>Арки на фурках</t>
  </si>
  <si>
    <t xml:space="preserve">ОС00002260                    </t>
  </si>
  <si>
    <t xml:space="preserve">ОС00002259                    </t>
  </si>
  <si>
    <t xml:space="preserve">ОС00002258                    </t>
  </si>
  <si>
    <t xml:space="preserve">ОС00002257                    </t>
  </si>
  <si>
    <t>Лампа FILIPS MSR 700/SA GY-9.5</t>
  </si>
  <si>
    <t xml:space="preserve">ОС00001176                    </t>
  </si>
  <si>
    <t>30.03.2010</t>
  </si>
  <si>
    <t>Стробоскоп</t>
  </si>
  <si>
    <t xml:space="preserve">ОС00001206                    </t>
  </si>
  <si>
    <t>Светоч СВТ 3-1000 Светильник</t>
  </si>
  <si>
    <t xml:space="preserve">ОС00001217                    </t>
  </si>
  <si>
    <t xml:space="preserve">ОС00001218                    </t>
  </si>
  <si>
    <t>Штатив стальной с перекладиной д/свет оборудования EUROLITE A1</t>
  </si>
  <si>
    <t xml:space="preserve">ОС00001223                    </t>
  </si>
  <si>
    <t>26.12.2006</t>
  </si>
  <si>
    <t>Сплитер-усилитель сигнала DMX (2014)</t>
  </si>
  <si>
    <t xml:space="preserve">ОС00002213                    </t>
  </si>
  <si>
    <t>16.01.2014</t>
  </si>
  <si>
    <t>Генератор снега ANTARI (2014)</t>
  </si>
  <si>
    <t xml:space="preserve">ОС00002214                    </t>
  </si>
  <si>
    <t xml:space="preserve">ОС00000671                    </t>
  </si>
  <si>
    <t xml:space="preserve">ОС00000669                    </t>
  </si>
  <si>
    <t xml:space="preserve">ОС00000665                    </t>
  </si>
  <si>
    <t xml:space="preserve">ОС00000667                    </t>
  </si>
  <si>
    <t xml:space="preserve">ОС00000672                    </t>
  </si>
  <si>
    <t>Ноутбук Dell Inspiron N 5110 i3</t>
  </si>
  <si>
    <t xml:space="preserve">ОС00000692                    </t>
  </si>
  <si>
    <t>29.12.2011</t>
  </si>
  <si>
    <t>Светильник ультрафиолетовый СВЕТОЧ UW400</t>
  </si>
  <si>
    <t xml:space="preserve">ОС00000675                    </t>
  </si>
  <si>
    <t xml:space="preserve">ОС00000676                    </t>
  </si>
  <si>
    <t xml:space="preserve">ОС00000666                    </t>
  </si>
  <si>
    <t>Радиотелефон   Voxtel</t>
  </si>
  <si>
    <t xml:space="preserve">М000000460                    </t>
  </si>
  <si>
    <t>24.05.2006</t>
  </si>
  <si>
    <t>Система управления ДМХ Lidhtconverse-1024</t>
  </si>
  <si>
    <t xml:space="preserve">М000000466                    </t>
  </si>
  <si>
    <t>14.06.2006</t>
  </si>
  <si>
    <t>Генератор снега Snow machine 1000w, Silver Star</t>
  </si>
  <si>
    <t xml:space="preserve">М000000457                    </t>
  </si>
  <si>
    <t>Дымогенератор</t>
  </si>
  <si>
    <t xml:space="preserve">0000000110                    </t>
  </si>
  <si>
    <t>Прожектор Behringer UltraPAR VP-1000</t>
  </si>
  <si>
    <t xml:space="preserve">М00000507                     </t>
  </si>
  <si>
    <t>04.04.2007</t>
  </si>
  <si>
    <t xml:space="preserve">М00000508                     </t>
  </si>
  <si>
    <t xml:space="preserve">М00000509                     </t>
  </si>
  <si>
    <t xml:space="preserve">М00000510                     </t>
  </si>
  <si>
    <t xml:space="preserve">М00000511                     </t>
  </si>
  <si>
    <t xml:space="preserve">М00000512                     </t>
  </si>
  <si>
    <t xml:space="preserve">М00000513                     </t>
  </si>
  <si>
    <t xml:space="preserve">М00000514                     </t>
  </si>
  <si>
    <t xml:space="preserve">М00000515                     </t>
  </si>
  <si>
    <t xml:space="preserve">М00000516                     </t>
  </si>
  <si>
    <t>Прожектор IMLIGHT Theatre Spot 1000/1200 PC Q22</t>
  </si>
  <si>
    <t xml:space="preserve">М00000518                     </t>
  </si>
  <si>
    <t xml:space="preserve">М00000519                     </t>
  </si>
  <si>
    <t xml:space="preserve">М00000520                     </t>
  </si>
  <si>
    <t xml:space="preserve">М00000521                     </t>
  </si>
  <si>
    <t xml:space="preserve">М00000522                     </t>
  </si>
  <si>
    <t xml:space="preserve">М00000523                     </t>
  </si>
  <si>
    <t xml:space="preserve">М00000524                     </t>
  </si>
  <si>
    <t xml:space="preserve">М00000525                     </t>
  </si>
  <si>
    <t>Прожектор направления света</t>
  </si>
  <si>
    <t xml:space="preserve">М00000533                     </t>
  </si>
  <si>
    <t>24.05.2007</t>
  </si>
  <si>
    <t xml:space="preserve">М00000534                     </t>
  </si>
  <si>
    <t xml:space="preserve">М00000535                     </t>
  </si>
  <si>
    <t xml:space="preserve">М00000536                     </t>
  </si>
  <si>
    <t>Прожектор театральный линзовый IMLIGHT TheatreSpot Лампа М40 GY 9.5 500W</t>
  </si>
  <si>
    <t xml:space="preserve">М00000495                     </t>
  </si>
  <si>
    <t xml:space="preserve">М00000496                     </t>
  </si>
  <si>
    <t>Регулятор  РТ6-16А</t>
  </si>
  <si>
    <t xml:space="preserve">М00000472                     </t>
  </si>
  <si>
    <t>24.11.2006</t>
  </si>
  <si>
    <t xml:space="preserve">М00000492                     </t>
  </si>
  <si>
    <t xml:space="preserve">М00000493                     </t>
  </si>
  <si>
    <t>Аккумулятор FORSE</t>
  </si>
  <si>
    <t xml:space="preserve">ОС00002207                    </t>
  </si>
  <si>
    <t>16.10.2013</t>
  </si>
  <si>
    <t>Стартер (БАТЕ)</t>
  </si>
  <si>
    <t xml:space="preserve">ОС00001173                    </t>
  </si>
  <si>
    <t>Генератор 65 А УАЗ</t>
  </si>
  <si>
    <t xml:space="preserve">ОС00000685                    </t>
  </si>
  <si>
    <t>26.09.2011</t>
  </si>
  <si>
    <t>Карбюратор К-151Е</t>
  </si>
  <si>
    <t xml:space="preserve">ОС00000664                    </t>
  </si>
  <si>
    <t>26.04.2011</t>
  </si>
  <si>
    <t>Стартер 402</t>
  </si>
  <si>
    <t xml:space="preserve">ОС00002215                    </t>
  </si>
  <si>
    <t>17.02.2014</t>
  </si>
  <si>
    <t xml:space="preserve">ОС00002208                    </t>
  </si>
  <si>
    <t>Видеокамера "Samsung"</t>
  </si>
  <si>
    <t xml:space="preserve">ОС00002048                    </t>
  </si>
  <si>
    <t>Штатив МКСЗ-401</t>
  </si>
  <si>
    <t xml:space="preserve">ОС00002049                    </t>
  </si>
  <si>
    <t>Ковер белый</t>
  </si>
  <si>
    <t xml:space="preserve">ОС00000816                    </t>
  </si>
  <si>
    <t>Задник белый</t>
  </si>
  <si>
    <t xml:space="preserve">М000000425                    </t>
  </si>
  <si>
    <t>01.06.2007</t>
  </si>
  <si>
    <t>Видеокамера "Панасоник"</t>
  </si>
  <si>
    <t xml:space="preserve">М00000537                     </t>
  </si>
  <si>
    <t>Плеер ВВК</t>
  </si>
  <si>
    <t xml:space="preserve">ОС00000498                    </t>
  </si>
  <si>
    <t>Радиатор маслонаполненный</t>
  </si>
  <si>
    <t xml:space="preserve">ОС000000510                   </t>
  </si>
  <si>
    <t>Аудиосистема Самсунг</t>
  </si>
  <si>
    <t xml:space="preserve">ОС00000499                    </t>
  </si>
  <si>
    <t>Привод DVD+R/RW PLAKSTOR</t>
  </si>
  <si>
    <t xml:space="preserve">М000000485                    </t>
  </si>
  <si>
    <t>28.02.2007</t>
  </si>
  <si>
    <t>Ветрозащита  студийная</t>
  </si>
  <si>
    <t xml:space="preserve">М000000432                    </t>
  </si>
  <si>
    <t xml:space="preserve">М000000433                    </t>
  </si>
  <si>
    <t>Графический эквалайзер dbx 231-EU</t>
  </si>
  <si>
    <t xml:space="preserve">М00000501                     </t>
  </si>
  <si>
    <t>Колонки Microlab SOLO2 дерево</t>
  </si>
  <si>
    <t xml:space="preserve">М00000526                     </t>
  </si>
  <si>
    <t>28.03.2007</t>
  </si>
  <si>
    <t>Колонки Microlab SOLO3 дерево</t>
  </si>
  <si>
    <t xml:space="preserve">М00000478                     </t>
  </si>
  <si>
    <t>Магнитофон "Олимп"</t>
  </si>
  <si>
    <t xml:space="preserve">М000000256                    </t>
  </si>
  <si>
    <t>Магнитофонная приставка " Олимп"</t>
  </si>
  <si>
    <t xml:space="preserve">М000000221                    </t>
  </si>
  <si>
    <t>01.10.1990</t>
  </si>
  <si>
    <t>Наушники динамические</t>
  </si>
  <si>
    <t xml:space="preserve">М000000438                    </t>
  </si>
  <si>
    <t>Панель коммутационная PB-48</t>
  </si>
  <si>
    <t xml:space="preserve">М000000262                    </t>
  </si>
  <si>
    <t>Цифровой процессор t.c. electronics M-350</t>
  </si>
  <si>
    <t xml:space="preserve">М00000503                     </t>
  </si>
  <si>
    <t>Наушники №459046</t>
  </si>
  <si>
    <t xml:space="preserve">ОС00002245                    </t>
  </si>
  <si>
    <t>04.12.2014</t>
  </si>
  <si>
    <t>Радиосистема SENNHEISER c передатчиком и микрофоном (2014)</t>
  </si>
  <si>
    <t xml:space="preserve">ОС00002222                    </t>
  </si>
  <si>
    <t>31.03.2014</t>
  </si>
  <si>
    <t>SHURE радиосистема с ручным передатчиком SM58</t>
  </si>
  <si>
    <t xml:space="preserve">ОС00002218                    </t>
  </si>
  <si>
    <t>16.12.2014</t>
  </si>
  <si>
    <t xml:space="preserve">ОС00002219                    </t>
  </si>
  <si>
    <t>SENNHEISER  радиосистема с поясным передатчиком и микрофоном</t>
  </si>
  <si>
    <t xml:space="preserve">ОС00002220                    </t>
  </si>
  <si>
    <t>ОС00002263</t>
  </si>
  <si>
    <t>26.01.2015</t>
  </si>
  <si>
    <t>Раздержка из сетки (из 2х частей)</t>
  </si>
  <si>
    <t xml:space="preserve">ОС00002270      </t>
  </si>
  <si>
    <t xml:space="preserve">ОС00002271    </t>
  </si>
  <si>
    <t>27.03.2015</t>
  </si>
  <si>
    <t>Декорация: сетки портальные</t>
  </si>
  <si>
    <t xml:space="preserve">ОС00002272      </t>
  </si>
  <si>
    <t xml:space="preserve">ОС00002273   </t>
  </si>
  <si>
    <t>Факс Panasonic</t>
  </si>
  <si>
    <t>СП00002110</t>
  </si>
  <si>
    <t>Костюм овечки</t>
  </si>
  <si>
    <t>СП00002122</t>
  </si>
  <si>
    <t>Костюм Снегурочки р.46</t>
  </si>
  <si>
    <t>СП00002129</t>
  </si>
  <si>
    <t>21.10.2015</t>
  </si>
  <si>
    <t>Костюм Медведя р.70</t>
  </si>
  <si>
    <t>СП00002130</t>
  </si>
  <si>
    <t>Костюм льва (комбинезон и бутаф.голова)</t>
  </si>
  <si>
    <t>СП00002137</t>
  </si>
  <si>
    <t>Платье длинное (юбка с тремя оборками)</t>
  </si>
  <si>
    <t>СП00002174</t>
  </si>
  <si>
    <t>Платье длинное.р.46</t>
  </si>
  <si>
    <t>СП00002185</t>
  </si>
  <si>
    <t>Белое платье р.46</t>
  </si>
  <si>
    <t>СП00002186</t>
  </si>
  <si>
    <t>26.10.2015</t>
  </si>
  <si>
    <t>Пиджак муж. р.50</t>
  </si>
  <si>
    <t>СП00002188</t>
  </si>
  <si>
    <t>Мундир черный р.48</t>
  </si>
  <si>
    <t>СП00002189</t>
  </si>
  <si>
    <t>Декорация забор из поликарбоната</t>
  </si>
  <si>
    <t>СП00002197</t>
  </si>
  <si>
    <t>30.10.2015</t>
  </si>
  <si>
    <t xml:space="preserve">Декарация  "Дом Хиггенса" </t>
  </si>
  <si>
    <t>СП00002206</t>
  </si>
  <si>
    <t>СП00002205</t>
  </si>
  <si>
    <t>02.11.2015</t>
  </si>
  <si>
    <t>Декарация  "Французский" занавес</t>
  </si>
  <si>
    <t>СП00002198</t>
  </si>
  <si>
    <t>СП00002207</t>
  </si>
  <si>
    <t>Микроволновая печь Mystery</t>
  </si>
  <si>
    <t>СП00002196</t>
  </si>
  <si>
    <t>09.11.2015</t>
  </si>
  <si>
    <t>Краскопульт HAMMER PRZ650A с воздушной турбиной</t>
  </si>
  <si>
    <t>СП00002209</t>
  </si>
  <si>
    <t>Уницикл 20</t>
  </si>
  <si>
    <t>СП00002214</t>
  </si>
  <si>
    <t>СВЧ DAEWOO</t>
  </si>
  <si>
    <t>СП00002208</t>
  </si>
  <si>
    <t>Платье белое длинное р.46 Несговорова</t>
  </si>
  <si>
    <t>СП00002213</t>
  </si>
  <si>
    <t>Жилет мужской 8шт.</t>
  </si>
  <si>
    <t>СП00002217</t>
  </si>
  <si>
    <t>Ковер диэлектрический</t>
  </si>
  <si>
    <t>СП00002229</t>
  </si>
  <si>
    <t>Программируемый лазер LDS SD-500 RGB</t>
  </si>
  <si>
    <t>СП00002233</t>
  </si>
  <si>
    <t>SENNHEISER XSW 52- С Радиосистема с поясным передатчиком и кардиодным микрофоном</t>
  </si>
  <si>
    <t>СП00002234</t>
  </si>
  <si>
    <t>SENNHEISER XSW 52- Е Радиосистема с поясным передатчиком и кардиодным микрофоном</t>
  </si>
  <si>
    <t>СП00002235</t>
  </si>
  <si>
    <t>11.12.2015</t>
  </si>
  <si>
    <t>Стиральная машина DAEWOO DWD-UD2412K</t>
  </si>
  <si>
    <t>СП00002236</t>
  </si>
  <si>
    <t>Гримерное зеркало</t>
  </si>
  <si>
    <t xml:space="preserve">СП00002240      </t>
  </si>
  <si>
    <t xml:space="preserve">СП00002246      </t>
  </si>
  <si>
    <t>28.12.2015</t>
  </si>
  <si>
    <t xml:space="preserve">СП00002247      </t>
  </si>
  <si>
    <t xml:space="preserve">СП00002248      </t>
  </si>
  <si>
    <t xml:space="preserve">СП00002249      </t>
  </si>
  <si>
    <t xml:space="preserve">СП00002250      </t>
  </si>
  <si>
    <t>Лазерный принтер HP LaserJetP1102s</t>
  </si>
  <si>
    <t>СП00002252</t>
  </si>
  <si>
    <t>Монитор Samsung S24E390HLэкономист</t>
  </si>
  <si>
    <t>СП00002253</t>
  </si>
  <si>
    <t>29.12.2015</t>
  </si>
  <si>
    <t>Монитор Samsung S24E390HLкассир</t>
  </si>
  <si>
    <t>СП00002254</t>
  </si>
  <si>
    <t>Роллставни</t>
  </si>
  <si>
    <t>СП00002260</t>
  </si>
  <si>
    <t xml:space="preserve">Стойка для УШМ </t>
  </si>
  <si>
    <t>СП00002258</t>
  </si>
  <si>
    <t>Лестничный подъемник (ступенькоход) ПУМА-УНИ-130</t>
  </si>
  <si>
    <t>СП00002259</t>
  </si>
  <si>
    <t>Приобретен за счет внебюджетных средств</t>
  </si>
  <si>
    <t>Костюм спортивный муж. (Мизин-Петя)</t>
  </si>
  <si>
    <t>СП00002318</t>
  </si>
  <si>
    <t>Костюм - платье и брючки (Вотинова-Дерево)</t>
  </si>
  <si>
    <t>СП00002319</t>
  </si>
  <si>
    <t>Шкаф1</t>
  </si>
  <si>
    <t>СП00002305</t>
  </si>
  <si>
    <t>Шкаф2</t>
  </si>
  <si>
    <t>СП00002306</t>
  </si>
  <si>
    <t>Шкаф3</t>
  </si>
  <si>
    <t>СП00002307</t>
  </si>
  <si>
    <t>Шкаф4</t>
  </si>
  <si>
    <t>СП00002308</t>
  </si>
  <si>
    <t>Шкаф5</t>
  </si>
  <si>
    <t>СП00002309</t>
  </si>
  <si>
    <t>Шкаф6</t>
  </si>
  <si>
    <t>СП00002310</t>
  </si>
  <si>
    <t>Шкаф7</t>
  </si>
  <si>
    <t>СП00002311</t>
  </si>
  <si>
    <t>Шкаф8</t>
  </si>
  <si>
    <t>СП00002312</t>
  </si>
  <si>
    <t>Дерево</t>
  </si>
  <si>
    <t>СП00002315</t>
  </si>
  <si>
    <t xml:space="preserve">Триммер бензиновый Stihl FS 38 </t>
  </si>
  <si>
    <t>СП00002325</t>
  </si>
  <si>
    <t>Системный блок в сборе (Звукореж.)ПК+ОС+Монитор+Клавиатура+мышь)</t>
  </si>
  <si>
    <t>СП00002326</t>
  </si>
  <si>
    <t>Шкаф 2250*1000*520</t>
  </si>
  <si>
    <t xml:space="preserve">СП00002327                  </t>
  </si>
  <si>
    <t>20.06.2016</t>
  </si>
  <si>
    <t xml:space="preserve">СП00002328                  </t>
  </si>
  <si>
    <t xml:space="preserve">СП00002329                  </t>
  </si>
  <si>
    <t xml:space="preserve">СП00002330                  </t>
  </si>
  <si>
    <t xml:space="preserve">СП00002331                  </t>
  </si>
  <si>
    <t>Шкаф 2250*700*520</t>
  </si>
  <si>
    <t xml:space="preserve">СП00002332                  </t>
  </si>
  <si>
    <t>Ферма квадратная 550*550, 50/20, алюминий, 3м.</t>
  </si>
  <si>
    <t>СП00002358</t>
  </si>
  <si>
    <t>20.09.2016</t>
  </si>
  <si>
    <t>Ферма квадратная 550*550, 50/20, алюминий, 2м.</t>
  </si>
  <si>
    <t>СП00002357</t>
  </si>
  <si>
    <t>Ферма квадратная 550*550, 50/20, алюминий, 4м.</t>
  </si>
  <si>
    <t>СП00002359</t>
  </si>
  <si>
    <t>Платье длинное  р.46</t>
  </si>
  <si>
    <t>СП00002333</t>
  </si>
  <si>
    <t>21.09.2016</t>
  </si>
  <si>
    <t>Платье длинное (Венгерович) р.46</t>
  </si>
  <si>
    <t>СП00002338</t>
  </si>
  <si>
    <t>Камзол черный р.52</t>
  </si>
  <si>
    <t>СП00002344</t>
  </si>
  <si>
    <t>22.09.2016</t>
  </si>
  <si>
    <t>Синий камзол р.48</t>
  </si>
  <si>
    <t>СП00002347</t>
  </si>
  <si>
    <t>Синий камзол р.52</t>
  </si>
  <si>
    <t>СП00002348</t>
  </si>
  <si>
    <t>Синий камзол р.54</t>
  </si>
  <si>
    <t>СП00002349</t>
  </si>
  <si>
    <t>Платье длинное (Коваль)</t>
  </si>
  <si>
    <t>СП00002352</t>
  </si>
  <si>
    <t>Ель искусственная "Клеопатра" 500см (хвоя пленка)</t>
  </si>
  <si>
    <t>СП00002362</t>
  </si>
  <si>
    <t>Пандус (металлоконструкция) 2шт. (к-т)</t>
  </si>
  <si>
    <t>СП00002376</t>
  </si>
  <si>
    <t>Халат мужской длинный (Черноглазов)</t>
  </si>
  <si>
    <t>СП00002378</t>
  </si>
  <si>
    <t xml:space="preserve">Реквизит "Река" </t>
  </si>
  <si>
    <t>СП00002399</t>
  </si>
  <si>
    <t>Декорация Тонар со шторками из ковриков</t>
  </si>
  <si>
    <t>СП00002400</t>
  </si>
  <si>
    <t>Декорация "Супер-занавес(шесть кулис,2ажурных падуги)"</t>
  </si>
  <si>
    <t>СП00002402</t>
  </si>
  <si>
    <t>Декорация "Ставки на колесах полукруглые"</t>
  </si>
  <si>
    <t>СП00002403</t>
  </si>
  <si>
    <t>Матрац цирковой для клоунов</t>
  </si>
  <si>
    <t>СП00002404</t>
  </si>
  <si>
    <t>Матрац цирковой для клоунов (+ флажки на ставках жираф и фламинго)</t>
  </si>
  <si>
    <t>СП00002405</t>
  </si>
  <si>
    <t>Занавес цирковой (задник из цв. полос)</t>
  </si>
  <si>
    <t>СП00002406</t>
  </si>
  <si>
    <t>Декорация "Язык из вуали (супер)"</t>
  </si>
  <si>
    <t>СП00002413</t>
  </si>
  <si>
    <t>Пылесос  LG</t>
  </si>
  <si>
    <t>СП00002415</t>
  </si>
  <si>
    <t>Счетчик воды СВМ-40</t>
  </si>
  <si>
    <t>СП00002416</t>
  </si>
  <si>
    <t>Принтер/Сканер/Копир/Факс МФУ Ricoh SP 212SFNw</t>
  </si>
  <si>
    <t>СП00002417</t>
  </si>
  <si>
    <t>Конденсаторный кардиоидный подвесной микрофон AKG CHM99 черный</t>
  </si>
  <si>
    <t>СП00002418</t>
  </si>
  <si>
    <t>СП00002419</t>
  </si>
  <si>
    <t>СП00002420</t>
  </si>
  <si>
    <t>Куллер (аппарат для воды) LD-AEL-718C</t>
  </si>
  <si>
    <t>СП00002421</t>
  </si>
  <si>
    <t>Платье длинное (Иргизнова)</t>
  </si>
  <si>
    <t>СП00002424</t>
  </si>
  <si>
    <t>Фрак м. темно-синий (Черноглазов)</t>
  </si>
  <si>
    <t>СП00002434</t>
  </si>
  <si>
    <t>СП00002489</t>
  </si>
  <si>
    <t>ККТ Меркурий-115Ф с Wi-Fi</t>
  </si>
  <si>
    <t>СП00002473</t>
  </si>
  <si>
    <t>Металлоконструкция лестницы</t>
  </si>
  <si>
    <t>СП00002496</t>
  </si>
  <si>
    <t>СП00002497</t>
  </si>
  <si>
    <t>Металлоконструкция опоры</t>
  </si>
  <si>
    <t>СП00002491</t>
  </si>
  <si>
    <t>Металлический щит</t>
  </si>
  <si>
    <t>СП00002492</t>
  </si>
  <si>
    <t>СП00002493</t>
  </si>
  <si>
    <t>СП00002494</t>
  </si>
  <si>
    <t>СП00002495</t>
  </si>
  <si>
    <t>Дым машина</t>
  </si>
  <si>
    <t>СП00002498</t>
  </si>
  <si>
    <t>СП00002499</t>
  </si>
  <si>
    <t>Кулиса из габардина на сп. "Душа моя - сцена"</t>
  </si>
  <si>
    <t>СП00002502</t>
  </si>
  <si>
    <t>СП00002503</t>
  </si>
  <si>
    <t>СП00002504</t>
  </si>
  <si>
    <t>СП00002505</t>
  </si>
  <si>
    <t>Силуэт корабля</t>
  </si>
  <si>
    <t>СП00002516</t>
  </si>
  <si>
    <t>Источник резервного питания ИРПА 124/2-12</t>
  </si>
  <si>
    <t>СП00002540</t>
  </si>
  <si>
    <t>Одежда сцены - Задник из 2х половин</t>
  </si>
  <si>
    <t>СП00002544</t>
  </si>
  <si>
    <t>Декорация - задник черный</t>
  </si>
  <si>
    <t>СП00002548</t>
  </si>
  <si>
    <t>Декорация - задник белый</t>
  </si>
  <si>
    <t>СП00002549</t>
  </si>
  <si>
    <t xml:space="preserve">Декорация - корабли, мешки </t>
  </si>
  <si>
    <t>СП00002550</t>
  </si>
  <si>
    <t xml:space="preserve">Ноутбук Acer </t>
  </si>
  <si>
    <t>СП00002552</t>
  </si>
  <si>
    <t>Приобретен за счет 2 источников: 37000тыс.руб. из бюджетных средств и 37000 тыс.руб. безвозмездное поступление</t>
  </si>
  <si>
    <t>Микроволновая печь Samsung</t>
  </si>
  <si>
    <t>СП00002553</t>
  </si>
  <si>
    <t>Детектор банкнот</t>
  </si>
  <si>
    <t>СП00002554</t>
  </si>
  <si>
    <t>Насос дренажный Metabo</t>
  </si>
  <si>
    <t>СП00002555</t>
  </si>
  <si>
    <t>Многофункциональное устройство Ricoh SP220SNw</t>
  </si>
  <si>
    <t>СП00002556</t>
  </si>
  <si>
    <t>Дрель ударная Makita HP 1620</t>
  </si>
  <si>
    <t>СП00002557</t>
  </si>
  <si>
    <t>Стиральная машина с сушкой Daewoo Electronics</t>
  </si>
  <si>
    <t>СП00002558</t>
  </si>
  <si>
    <t>Маршрутизатор Huawei B525s-23a</t>
  </si>
  <si>
    <t>СП00002560</t>
  </si>
  <si>
    <t>Платье длинное с фижмами Аллели-принцесса</t>
  </si>
  <si>
    <t>СП00002562</t>
  </si>
  <si>
    <t>Платье Феи 46р.</t>
  </si>
  <si>
    <t>СП00002563</t>
  </si>
  <si>
    <t>ИТОГО</t>
  </si>
  <si>
    <t>Первоначальная стоимость, тыс. руб.</t>
  </si>
  <si>
    <t>Дата принятия к учету (ввода в эксплуатацию)</t>
  </si>
  <si>
    <t>Инвентарный номер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</si>
</sst>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1"/>
      <family val="0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b/>
      <sz val="9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 style="thin">
        <color indexed="8"/>
      </top>
      <bottom/>
    </border>
    <border>
      <left style="thin"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2" fontId="2" fillId="0" borderId="0" applyFill="0" applyBorder="0" applyProtection="0">
      <alignment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1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2" fontId="5" fillId="0" borderId="10" xfId="33" applyNumberFormat="1" applyFont="1" applyFill="1" applyBorder="1" applyAlignment="1" applyProtection="1">
      <alignment vertical="top" wrapText="1"/>
      <protection/>
    </xf>
    <xf numFmtId="0" fontId="0" fillId="0" borderId="13" xfId="0" applyBorder="1" applyAlignment="1">
      <alignment wrapText="1"/>
    </xf>
    <xf numFmtId="0" fontId="6" fillId="0" borderId="13" xfId="0" applyFont="1" applyBorder="1" applyAlignment="1">
      <alignment wrapText="1"/>
    </xf>
    <xf numFmtId="0" fontId="5" fillId="0" borderId="14" xfId="0" applyNumberFormat="1" applyFont="1" applyBorder="1" applyAlignment="1">
      <alignment horizontal="left" vertical="top" wrapText="1"/>
    </xf>
    <xf numFmtId="0" fontId="5" fillId="0" borderId="14" xfId="0" applyNumberFormat="1" applyFont="1" applyBorder="1" applyAlignment="1">
      <alignment vertical="top" wrapText="1"/>
    </xf>
    <xf numFmtId="0" fontId="5" fillId="0" borderId="14" xfId="0" applyNumberFormat="1" applyFont="1" applyBorder="1" applyAlignment="1">
      <alignment horizontal="center" vertical="top" wrapText="1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top" wrapText="1"/>
    </xf>
    <xf numFmtId="1" fontId="5" fillId="0" borderId="14" xfId="0" applyNumberFormat="1" applyFont="1" applyBorder="1" applyAlignment="1">
      <alignment horizontal="center" vertical="top" wrapText="1"/>
    </xf>
    <xf numFmtId="14" fontId="5" fillId="0" borderId="14" xfId="0" applyNumberFormat="1" applyFont="1" applyBorder="1" applyAlignment="1">
      <alignment horizontal="center" vertical="top" wrapText="1"/>
    </xf>
    <xf numFmtId="1" fontId="5" fillId="0" borderId="16" xfId="0" applyNumberFormat="1" applyFont="1" applyBorder="1" applyAlignment="1">
      <alignment horizontal="center" vertical="top" wrapText="1"/>
    </xf>
    <xf numFmtId="0" fontId="5" fillId="0" borderId="16" xfId="0" applyNumberFormat="1" applyFont="1" applyBorder="1" applyAlignment="1">
      <alignment horizontal="left" vertical="top" wrapText="1"/>
    </xf>
    <xf numFmtId="0" fontId="5" fillId="0" borderId="16" xfId="0" applyNumberFormat="1" applyFont="1" applyBorder="1" applyAlignment="1">
      <alignment vertical="top" wrapText="1"/>
    </xf>
    <xf numFmtId="14" fontId="5" fillId="0" borderId="16" xfId="0" applyNumberFormat="1" applyFont="1" applyBorder="1" applyAlignment="1">
      <alignment horizontal="center" vertical="top" wrapText="1"/>
    </xf>
    <xf numFmtId="4" fontId="5" fillId="0" borderId="16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top" wrapText="1"/>
    </xf>
    <xf numFmtId="0" fontId="5" fillId="0" borderId="15" xfId="0" applyNumberFormat="1" applyFont="1" applyBorder="1" applyAlignment="1">
      <alignment horizontal="left" vertical="top" wrapText="1"/>
    </xf>
    <xf numFmtId="0" fontId="4" fillId="0" borderId="12" xfId="0" applyFont="1" applyBorder="1" applyAlignment="1">
      <alignment horizontal="left"/>
    </xf>
    <xf numFmtId="14" fontId="0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0" fontId="4" fillId="0" borderId="16" xfId="0" applyFont="1" applyBorder="1" applyAlignment="1">
      <alignment horizontal="left"/>
    </xf>
    <xf numFmtId="14" fontId="4" fillId="0" borderId="16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4" fontId="0" fillId="0" borderId="16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 vertical="top" wrapText="1"/>
    </xf>
    <xf numFmtId="0" fontId="4" fillId="0" borderId="18" xfId="0" applyFont="1" applyBorder="1" applyAlignment="1">
      <alignment horizontal="left"/>
    </xf>
    <xf numFmtId="14" fontId="0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left"/>
    </xf>
    <xf numFmtId="14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" fontId="5" fillId="0" borderId="16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top" wrapText="1"/>
    </xf>
    <xf numFmtId="0" fontId="5" fillId="0" borderId="18" xfId="0" applyNumberFormat="1" applyFont="1" applyBorder="1" applyAlignment="1">
      <alignment horizontal="left" vertical="top" wrapText="1"/>
    </xf>
    <xf numFmtId="0" fontId="5" fillId="0" borderId="18" xfId="0" applyNumberFormat="1" applyFont="1" applyBorder="1" applyAlignment="1">
      <alignment vertical="top" wrapText="1"/>
    </xf>
    <xf numFmtId="0" fontId="5" fillId="0" borderId="18" xfId="0" applyNumberFormat="1" applyFont="1" applyBorder="1" applyAlignment="1">
      <alignment horizontal="center" vertical="top" wrapText="1"/>
    </xf>
    <xf numFmtId="4" fontId="5" fillId="0" borderId="18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 vertical="top" wrapText="1"/>
    </xf>
    <xf numFmtId="0" fontId="5" fillId="0" borderId="16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 vertical="top" wrapText="1"/>
    </xf>
    <xf numFmtId="0" fontId="8" fillId="0" borderId="22" xfId="53" applyNumberFormat="1" applyFont="1" applyBorder="1" applyAlignment="1">
      <alignment horizontal="left" vertical="top" wrapText="1"/>
      <protection/>
    </xf>
    <xf numFmtId="0" fontId="8" fillId="0" borderId="16" xfId="53" applyNumberFormat="1" applyFont="1" applyBorder="1" applyAlignment="1">
      <alignment horizontal="center" vertical="top" wrapText="1"/>
      <protection/>
    </xf>
    <xf numFmtId="0" fontId="8" fillId="0" borderId="16" xfId="53" applyNumberFormat="1" applyFont="1" applyBorder="1" applyAlignment="1">
      <alignment horizontal="left" vertical="top" wrapText="1"/>
      <protection/>
    </xf>
    <xf numFmtId="14" fontId="8" fillId="0" borderId="16" xfId="53" applyNumberFormat="1" applyFont="1" applyBorder="1" applyAlignment="1">
      <alignment horizontal="center" vertical="top" wrapText="1"/>
      <protection/>
    </xf>
    <xf numFmtId="0" fontId="6" fillId="0" borderId="23" xfId="0" applyFont="1" applyBorder="1" applyAlignment="1">
      <alignment horizontal="center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vertical="top" wrapText="1"/>
    </xf>
    <xf numFmtId="1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wrapText="1"/>
    </xf>
    <xf numFmtId="0" fontId="5" fillId="0" borderId="16" xfId="53" applyNumberFormat="1" applyFont="1" applyBorder="1" applyAlignment="1">
      <alignment horizontal="left" vertical="top" wrapText="1"/>
      <protection/>
    </xf>
    <xf numFmtId="14" fontId="5" fillId="0" borderId="16" xfId="53" applyNumberFormat="1" applyFont="1" applyBorder="1" applyAlignment="1">
      <alignment horizontal="center" vertical="center" wrapText="1"/>
      <protection/>
    </xf>
    <xf numFmtId="0" fontId="5" fillId="0" borderId="16" xfId="0" applyNumberFormat="1" applyFont="1" applyBorder="1" applyAlignment="1">
      <alignment vertical="top" wrapText="1"/>
    </xf>
    <xf numFmtId="0" fontId="5" fillId="0" borderId="16" xfId="53" applyNumberFormat="1" applyFont="1" applyBorder="1" applyAlignment="1">
      <alignment horizontal="center" vertical="center" wrapText="1"/>
      <protection/>
    </xf>
    <xf numFmtId="4" fontId="5" fillId="0" borderId="16" xfId="53" applyNumberFormat="1" applyFont="1" applyBorder="1" applyAlignment="1">
      <alignment horizontal="center" vertical="center"/>
      <protection/>
    </xf>
    <xf numFmtId="1" fontId="5" fillId="0" borderId="16" xfId="0" applyNumberFormat="1" applyFont="1" applyBorder="1" applyAlignment="1">
      <alignment horizontal="center" wrapText="1"/>
    </xf>
    <xf numFmtId="0" fontId="5" fillId="0" borderId="12" xfId="53" applyNumberFormat="1" applyFont="1" applyBorder="1" applyAlignment="1">
      <alignment horizontal="left" vertical="top" wrapText="1"/>
      <protection/>
    </xf>
    <xf numFmtId="0" fontId="5" fillId="0" borderId="12" xfId="0" applyNumberFormat="1" applyFont="1" applyBorder="1" applyAlignment="1">
      <alignment vertical="top" wrapText="1"/>
    </xf>
    <xf numFmtId="0" fontId="5" fillId="0" borderId="12" xfId="53" applyNumberFormat="1" applyFont="1" applyBorder="1" applyAlignment="1">
      <alignment horizontal="center" vertical="center" wrapText="1"/>
      <protection/>
    </xf>
    <xf numFmtId="4" fontId="5" fillId="0" borderId="12" xfId="53" applyNumberFormat="1" applyFont="1" applyBorder="1" applyAlignment="1">
      <alignment horizontal="center" vertical="center"/>
      <protection/>
    </xf>
    <xf numFmtId="4" fontId="5" fillId="0" borderId="12" xfId="0" applyNumberFormat="1" applyFont="1" applyBorder="1" applyAlignment="1">
      <alignment horizontal="center" vertical="center"/>
    </xf>
    <xf numFmtId="4" fontId="8" fillId="0" borderId="16" xfId="53" applyNumberFormat="1" applyFont="1" applyBorder="1" applyAlignment="1">
      <alignment horizontal="center" vertical="center"/>
      <protection/>
    </xf>
    <xf numFmtId="1" fontId="5" fillId="0" borderId="16" xfId="0" applyNumberFormat="1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9" fillId="0" borderId="16" xfId="53" applyNumberFormat="1" applyFont="1" applyBorder="1" applyAlignment="1">
      <alignment horizontal="left" vertical="top" wrapText="1"/>
      <protection/>
    </xf>
    <xf numFmtId="0" fontId="5" fillId="0" borderId="16" xfId="0" applyNumberFormat="1" applyFont="1" applyBorder="1" applyAlignment="1">
      <alignment horizontal="left" vertical="top" wrapText="1"/>
    </xf>
    <xf numFmtId="4" fontId="9" fillId="0" borderId="16" xfId="53" applyNumberFormat="1" applyFont="1" applyBorder="1" applyAlignment="1">
      <alignment horizontal="center" vertical="center"/>
      <protection/>
    </xf>
    <xf numFmtId="0" fontId="9" fillId="0" borderId="16" xfId="53" applyNumberFormat="1" applyFont="1" applyFill="1" applyBorder="1" applyAlignment="1">
      <alignment horizontal="left" vertical="top" wrapText="1"/>
      <protection/>
    </xf>
    <xf numFmtId="0" fontId="5" fillId="0" borderId="16" xfId="0" applyNumberFormat="1" applyFont="1" applyFill="1" applyBorder="1" applyAlignment="1">
      <alignment horizontal="left" vertical="top" wrapText="1"/>
    </xf>
    <xf numFmtId="14" fontId="5" fillId="0" borderId="16" xfId="0" applyNumberFormat="1" applyFont="1" applyFill="1" applyBorder="1" applyAlignment="1">
      <alignment horizontal="center" vertical="top" wrapText="1"/>
    </xf>
    <xf numFmtId="4" fontId="9" fillId="0" borderId="16" xfId="53" applyNumberFormat="1" applyFont="1" applyFill="1" applyBorder="1" applyAlignment="1">
      <alignment horizontal="center" vertical="center"/>
      <protection/>
    </xf>
    <xf numFmtId="0" fontId="5" fillId="0" borderId="16" xfId="53" applyNumberFormat="1" applyFont="1" applyFill="1" applyBorder="1" applyAlignment="1">
      <alignment horizontal="left" vertical="top" wrapText="1"/>
      <protection/>
    </xf>
    <xf numFmtId="4" fontId="5" fillId="0" borderId="16" xfId="53" applyNumberFormat="1" applyFont="1" applyFill="1" applyBorder="1" applyAlignment="1">
      <alignment horizontal="center" vertical="center"/>
      <protection/>
    </xf>
    <xf numFmtId="0" fontId="4" fillId="33" borderId="16" xfId="0" applyFont="1" applyFill="1" applyBorder="1" applyAlignment="1">
      <alignment/>
    </xf>
    <xf numFmtId="14" fontId="4" fillId="33" borderId="16" xfId="0" applyNumberFormat="1" applyFont="1" applyFill="1" applyBorder="1" applyAlignment="1">
      <alignment horizontal="center"/>
    </xf>
    <xf numFmtId="2" fontId="4" fillId="34" borderId="16" xfId="0" applyNumberFormat="1" applyFont="1" applyFill="1" applyBorder="1" applyAlignment="1">
      <alignment horizontal="center" vertical="top"/>
    </xf>
    <xf numFmtId="0" fontId="4" fillId="0" borderId="16" xfId="0" applyFont="1" applyBorder="1" applyAlignment="1">
      <alignment vertical="top" wrapText="1"/>
    </xf>
    <xf numFmtId="14" fontId="4" fillId="0" borderId="16" xfId="0" applyNumberFormat="1" applyFont="1" applyBorder="1" applyAlignment="1">
      <alignment horizontal="center" vertical="top"/>
    </xf>
    <xf numFmtId="2" fontId="4" fillId="0" borderId="16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vertical="top"/>
    </xf>
    <xf numFmtId="0" fontId="4" fillId="0" borderId="25" xfId="0" applyFont="1" applyBorder="1" applyAlignment="1">
      <alignment horizontal="left" vertical="top"/>
    </xf>
    <xf numFmtId="2" fontId="5" fillId="0" borderId="16" xfId="0" applyNumberFormat="1" applyFont="1" applyBorder="1" applyAlignment="1">
      <alignment horizontal="center" vertical="top"/>
    </xf>
    <xf numFmtId="2" fontId="4" fillId="0" borderId="16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left" vertical="top" wrapText="1"/>
    </xf>
    <xf numFmtId="2" fontId="5" fillId="0" borderId="16" xfId="53" applyNumberFormat="1" applyFont="1" applyBorder="1" applyAlignment="1">
      <alignment horizontal="center" vertical="center"/>
      <protection/>
    </xf>
    <xf numFmtId="0" fontId="4" fillId="0" borderId="16" xfId="0" applyFont="1" applyBorder="1" applyAlignment="1">
      <alignment horizontal="center" vertical="top"/>
    </xf>
    <xf numFmtId="14" fontId="5" fillId="0" borderId="16" xfId="53" applyNumberFormat="1" applyFont="1" applyBorder="1" applyAlignment="1">
      <alignment horizontal="center" vertical="top" wrapText="1"/>
      <protection/>
    </xf>
    <xf numFmtId="2" fontId="5" fillId="0" borderId="16" xfId="0" applyNumberFormat="1" applyFont="1" applyBorder="1" applyAlignment="1">
      <alignment horizontal="center" vertical="top" wrapText="1"/>
    </xf>
    <xf numFmtId="4" fontId="5" fillId="0" borderId="16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2" fontId="5" fillId="0" borderId="16" xfId="53" applyNumberFormat="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/>
    </xf>
    <xf numFmtId="4" fontId="11" fillId="0" borderId="16" xfId="0" applyNumberFormat="1" applyFont="1" applyBorder="1" applyAlignment="1">
      <alignment vertical="center"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6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2" fontId="3" fillId="35" borderId="0" xfId="33" applyNumberFormat="1" applyFont="1" applyFill="1" applyBorder="1" applyAlignment="1" applyProtection="1">
      <alignment horizontal="center" vertical="center" wrapText="1"/>
      <protection/>
    </xf>
    <xf numFmtId="2" fontId="4" fillId="35" borderId="10" xfId="33" applyNumberFormat="1" applyFont="1" applyFill="1" applyBorder="1" applyAlignment="1" applyProtection="1">
      <alignment horizontal="center" vertical="top" wrapText="1"/>
      <protection/>
    </xf>
    <xf numFmtId="2" fontId="4" fillId="35" borderId="10" xfId="33" applyNumberFormat="1" applyFont="1" applyFill="1" applyBorder="1" applyAlignment="1" applyProtection="1">
      <alignment vertical="top" wrapText="1"/>
      <protection/>
    </xf>
    <xf numFmtId="2" fontId="4" fillId="0" borderId="10" xfId="33" applyNumberFormat="1" applyFont="1" applyFill="1" applyBorder="1" applyAlignment="1" applyProtection="1">
      <alignment horizontal="center" vertical="top" wrapText="1"/>
      <protection/>
    </xf>
    <xf numFmtId="2" fontId="4" fillId="0" borderId="14" xfId="33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efaul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олный перечень имущества 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06"/>
  <sheetViews>
    <sheetView tabSelected="1" zoomScalePageLayoutView="0" workbookViewId="0" topLeftCell="A1">
      <selection activeCell="G625" sqref="G625"/>
    </sheetView>
  </sheetViews>
  <sheetFormatPr defaultColWidth="9.140625" defaultRowHeight="15"/>
  <cols>
    <col min="1" max="1" width="5.00390625" style="0" customWidth="1"/>
    <col min="2" max="2" width="31.421875" style="0" customWidth="1"/>
    <col min="3" max="3" width="13.140625" style="0" customWidth="1"/>
    <col min="4" max="4" width="20.00390625" style="0" customWidth="1"/>
    <col min="5" max="5" width="16.140625" style="0" customWidth="1"/>
    <col min="6" max="6" width="18.421875" style="0" customWidth="1"/>
    <col min="7" max="7" width="29.421875" style="0" customWidth="1"/>
  </cols>
  <sheetData>
    <row r="1" spans="1:7" ht="15">
      <c r="A1" s="129" t="s">
        <v>0</v>
      </c>
      <c r="B1" s="129"/>
      <c r="C1" s="129"/>
      <c r="D1" s="129"/>
      <c r="E1" s="129"/>
      <c r="F1" s="129"/>
      <c r="G1" s="129"/>
    </row>
    <row r="2" spans="1:7" ht="15">
      <c r="A2" s="129"/>
      <c r="B2" s="129"/>
      <c r="C2" s="129"/>
      <c r="D2" s="129"/>
      <c r="E2" s="129"/>
      <c r="F2" s="129"/>
      <c r="G2" s="129"/>
    </row>
    <row r="3" spans="1:7" ht="15">
      <c r="A3" s="130" t="s">
        <v>1</v>
      </c>
      <c r="B3" s="130" t="s">
        <v>2</v>
      </c>
      <c r="C3" s="131" t="s">
        <v>1295</v>
      </c>
      <c r="D3" s="130" t="s">
        <v>1294</v>
      </c>
      <c r="E3" s="130" t="s">
        <v>1293</v>
      </c>
      <c r="F3" s="130" t="s">
        <v>3</v>
      </c>
      <c r="G3" s="132" t="s">
        <v>4</v>
      </c>
    </row>
    <row r="4" spans="1:7" ht="15">
      <c r="A4" s="130"/>
      <c r="B4" s="130"/>
      <c r="C4" s="131"/>
      <c r="D4" s="130"/>
      <c r="E4" s="130"/>
      <c r="F4" s="130"/>
      <c r="G4" s="133"/>
    </row>
    <row r="5" spans="1:7" ht="15">
      <c r="A5" s="1">
        <v>1</v>
      </c>
      <c r="B5" s="2" t="s">
        <v>5</v>
      </c>
      <c r="C5" s="3" t="s">
        <v>6</v>
      </c>
      <c r="D5" s="4" t="s">
        <v>7</v>
      </c>
      <c r="E5" s="5">
        <v>1.41</v>
      </c>
      <c r="F5" s="6">
        <f>F998/1000</f>
        <v>0</v>
      </c>
      <c r="G5" s="7"/>
    </row>
    <row r="6" spans="1:7" ht="24">
      <c r="A6" s="1">
        <f aca="true" t="shared" si="0" ref="A6:A14">A5+1</f>
        <v>2</v>
      </c>
      <c r="B6" s="2" t="s">
        <v>8</v>
      </c>
      <c r="C6" s="3" t="s">
        <v>9</v>
      </c>
      <c r="D6" s="4" t="s">
        <v>10</v>
      </c>
      <c r="E6" s="5">
        <v>478.5</v>
      </c>
      <c r="F6" s="6">
        <f>319000/1000</f>
        <v>319</v>
      </c>
      <c r="G6" s="8"/>
    </row>
    <row r="7" spans="1:7" ht="15">
      <c r="A7" s="1">
        <f t="shared" si="0"/>
        <v>3</v>
      </c>
      <c r="B7" s="2" t="s">
        <v>11</v>
      </c>
      <c r="C7" s="3" t="s">
        <v>12</v>
      </c>
      <c r="D7" s="4" t="s">
        <v>13</v>
      </c>
      <c r="E7" s="5">
        <v>357.59</v>
      </c>
      <c r="F7" s="6">
        <f>66235.92/1000</f>
        <v>66.23592</v>
      </c>
      <c r="G7" s="8"/>
    </row>
    <row r="8" spans="1:7" ht="15">
      <c r="A8" s="1">
        <f t="shared" si="0"/>
        <v>4</v>
      </c>
      <c r="B8" s="2" t="s">
        <v>14</v>
      </c>
      <c r="C8" s="3" t="s">
        <v>15</v>
      </c>
      <c r="D8" s="4" t="s">
        <v>16</v>
      </c>
      <c r="E8" s="5">
        <v>7.45</v>
      </c>
      <c r="F8" s="6">
        <f>F1001/1000</f>
        <v>0</v>
      </c>
      <c r="G8" s="8"/>
    </row>
    <row r="9" spans="1:7" ht="15">
      <c r="A9" s="1">
        <f t="shared" si="0"/>
        <v>5</v>
      </c>
      <c r="B9" s="2" t="s">
        <v>14</v>
      </c>
      <c r="C9" s="3" t="s">
        <v>17</v>
      </c>
      <c r="D9" s="4" t="s">
        <v>16</v>
      </c>
      <c r="E9" s="5">
        <v>7.45</v>
      </c>
      <c r="F9" s="6">
        <f>F1002/1000</f>
        <v>0</v>
      </c>
      <c r="G9" s="8"/>
    </row>
    <row r="10" spans="1:7" ht="15">
      <c r="A10" s="1">
        <f t="shared" si="0"/>
        <v>6</v>
      </c>
      <c r="B10" s="2" t="s">
        <v>14</v>
      </c>
      <c r="C10" s="3" t="s">
        <v>18</v>
      </c>
      <c r="D10" s="4" t="s">
        <v>16</v>
      </c>
      <c r="E10" s="5">
        <v>7.45</v>
      </c>
      <c r="F10" s="6">
        <f>F1003/1000</f>
        <v>0</v>
      </c>
      <c r="G10" s="8"/>
    </row>
    <row r="11" spans="1:7" ht="15">
      <c r="A11" s="1">
        <f t="shared" si="0"/>
        <v>7</v>
      </c>
      <c r="B11" s="2" t="s">
        <v>14</v>
      </c>
      <c r="C11" s="3" t="s">
        <v>19</v>
      </c>
      <c r="D11" s="4" t="s">
        <v>16</v>
      </c>
      <c r="E11" s="5">
        <v>7.45</v>
      </c>
      <c r="F11" s="6">
        <f>F1004/1000</f>
        <v>0</v>
      </c>
      <c r="G11" s="8"/>
    </row>
    <row r="12" spans="1:7" ht="15">
      <c r="A12" s="1">
        <f t="shared" si="0"/>
        <v>8</v>
      </c>
      <c r="B12" s="2" t="s">
        <v>14</v>
      </c>
      <c r="C12" s="3" t="s">
        <v>20</v>
      </c>
      <c r="D12" s="4" t="s">
        <v>16</v>
      </c>
      <c r="E12" s="5">
        <v>7.45</v>
      </c>
      <c r="F12" s="6">
        <f>F1005/1000</f>
        <v>0</v>
      </c>
      <c r="G12" s="8"/>
    </row>
    <row r="13" spans="1:7" ht="15">
      <c r="A13" s="1">
        <f t="shared" si="0"/>
        <v>9</v>
      </c>
      <c r="B13" s="3" t="s">
        <v>14</v>
      </c>
      <c r="C13" s="2" t="s">
        <v>21</v>
      </c>
      <c r="D13" s="4" t="s">
        <v>16</v>
      </c>
      <c r="E13" s="5">
        <v>7.45</v>
      </c>
      <c r="F13" s="6">
        <v>0</v>
      </c>
      <c r="G13" s="8"/>
    </row>
    <row r="14" spans="1:7" ht="15">
      <c r="A14" s="1">
        <f t="shared" si="0"/>
        <v>10</v>
      </c>
      <c r="B14" s="2" t="s">
        <v>14</v>
      </c>
      <c r="C14" s="3" t="s">
        <v>22</v>
      </c>
      <c r="D14" s="4" t="s">
        <v>16</v>
      </c>
      <c r="E14" s="5">
        <v>7.45</v>
      </c>
      <c r="F14" s="6">
        <f>F1007/1000</f>
        <v>0</v>
      </c>
      <c r="G14" s="8"/>
    </row>
    <row r="15" spans="1:7" ht="15">
      <c r="A15" s="1">
        <v>11</v>
      </c>
      <c r="B15" s="2" t="s">
        <v>14</v>
      </c>
      <c r="C15" s="3" t="s">
        <v>23</v>
      </c>
      <c r="D15" s="4" t="s">
        <v>16</v>
      </c>
      <c r="E15" s="5">
        <v>7.45</v>
      </c>
      <c r="F15" s="6">
        <v>0</v>
      </c>
      <c r="G15" s="8"/>
    </row>
    <row r="16" spans="1:7" ht="15">
      <c r="A16" s="1">
        <v>12</v>
      </c>
      <c r="B16" s="2" t="s">
        <v>14</v>
      </c>
      <c r="C16" s="3" t="s">
        <v>24</v>
      </c>
      <c r="D16" s="4" t="s">
        <v>16</v>
      </c>
      <c r="E16" s="5">
        <v>7.45</v>
      </c>
      <c r="F16" s="6">
        <f aca="true" t="shared" si="1" ref="F16:F22">F1010/1000</f>
        <v>0</v>
      </c>
      <c r="G16" s="8"/>
    </row>
    <row r="17" spans="1:7" ht="15">
      <c r="A17" s="1">
        <v>13</v>
      </c>
      <c r="B17" s="2" t="s">
        <v>25</v>
      </c>
      <c r="C17" s="3" t="s">
        <v>26</v>
      </c>
      <c r="D17" s="4" t="s">
        <v>27</v>
      </c>
      <c r="E17" s="5">
        <v>7.45</v>
      </c>
      <c r="F17" s="6">
        <f t="shared" si="1"/>
        <v>0</v>
      </c>
      <c r="G17" s="8"/>
    </row>
    <row r="18" spans="1:7" ht="15">
      <c r="A18" s="1">
        <v>14</v>
      </c>
      <c r="B18" s="2" t="s">
        <v>28</v>
      </c>
      <c r="C18" s="3" t="s">
        <v>29</v>
      </c>
      <c r="D18" s="4" t="s">
        <v>30</v>
      </c>
      <c r="E18" s="5">
        <v>15.28</v>
      </c>
      <c r="F18" s="6">
        <f t="shared" si="1"/>
        <v>0</v>
      </c>
      <c r="G18" s="8"/>
    </row>
    <row r="19" spans="1:7" ht="15">
      <c r="A19" s="1">
        <v>15</v>
      </c>
      <c r="B19" s="2" t="s">
        <v>31</v>
      </c>
      <c r="C19" s="3" t="s">
        <v>32</v>
      </c>
      <c r="D19" s="4" t="s">
        <v>30</v>
      </c>
      <c r="E19" s="5">
        <v>5.49</v>
      </c>
      <c r="F19" s="6">
        <f t="shared" si="1"/>
        <v>0</v>
      </c>
      <c r="G19" s="8"/>
    </row>
    <row r="20" spans="1:7" ht="15">
      <c r="A20" s="1">
        <v>16</v>
      </c>
      <c r="B20" s="2" t="s">
        <v>33</v>
      </c>
      <c r="C20" s="3" t="s">
        <v>34</v>
      </c>
      <c r="D20" s="4" t="s">
        <v>35</v>
      </c>
      <c r="E20" s="5">
        <v>5.49</v>
      </c>
      <c r="F20" s="6">
        <f t="shared" si="1"/>
        <v>0</v>
      </c>
      <c r="G20" s="8"/>
    </row>
    <row r="21" spans="1:7" ht="15">
      <c r="A21" s="1">
        <v>17</v>
      </c>
      <c r="B21" s="2" t="s">
        <v>33</v>
      </c>
      <c r="C21" s="3" t="s">
        <v>36</v>
      </c>
      <c r="D21" s="4" t="s">
        <v>35</v>
      </c>
      <c r="E21" s="5">
        <v>7.79</v>
      </c>
      <c r="F21" s="6">
        <f t="shared" si="1"/>
        <v>0</v>
      </c>
      <c r="G21" s="8"/>
    </row>
    <row r="22" spans="1:7" ht="15">
      <c r="A22" s="1">
        <v>18</v>
      </c>
      <c r="B22" s="2" t="s">
        <v>37</v>
      </c>
      <c r="C22" s="3" t="s">
        <v>38</v>
      </c>
      <c r="D22" s="4" t="s">
        <v>30</v>
      </c>
      <c r="E22" s="5">
        <v>7.79</v>
      </c>
      <c r="F22" s="6">
        <f t="shared" si="1"/>
        <v>0</v>
      </c>
      <c r="G22" s="8"/>
    </row>
    <row r="23" spans="1:7" ht="15">
      <c r="A23" s="1">
        <v>19</v>
      </c>
      <c r="B23" s="2" t="s">
        <v>14</v>
      </c>
      <c r="C23" s="3" t="s">
        <v>39</v>
      </c>
      <c r="D23" s="4" t="s">
        <v>16</v>
      </c>
      <c r="E23" s="5">
        <v>7.79</v>
      </c>
      <c r="F23" s="6">
        <v>0</v>
      </c>
      <c r="G23" s="8"/>
    </row>
    <row r="24" spans="1:7" ht="15">
      <c r="A24" s="1">
        <v>20</v>
      </c>
      <c r="B24" s="2" t="s">
        <v>40</v>
      </c>
      <c r="C24" s="3" t="s">
        <v>41</v>
      </c>
      <c r="D24" s="4" t="s">
        <v>30</v>
      </c>
      <c r="E24" s="5">
        <v>62.87</v>
      </c>
      <c r="F24" s="6">
        <f aca="true" t="shared" si="2" ref="F24:F34">F1017/1000</f>
        <v>0</v>
      </c>
      <c r="G24" s="8"/>
    </row>
    <row r="25" spans="1:7" ht="15">
      <c r="A25" s="1">
        <f aca="true" t="shared" si="3" ref="A25:A88">A24+1</f>
        <v>21</v>
      </c>
      <c r="B25" s="2" t="s">
        <v>11</v>
      </c>
      <c r="C25" s="3" t="s">
        <v>42</v>
      </c>
      <c r="D25" s="4" t="s">
        <v>35</v>
      </c>
      <c r="E25" s="5">
        <v>4.67</v>
      </c>
      <c r="F25" s="6">
        <f t="shared" si="2"/>
        <v>0</v>
      </c>
      <c r="G25" s="8"/>
    </row>
    <row r="26" spans="1:7" ht="15">
      <c r="A26" s="1">
        <f t="shared" si="3"/>
        <v>22</v>
      </c>
      <c r="B26" s="2" t="s">
        <v>43</v>
      </c>
      <c r="C26" s="3" t="s">
        <v>44</v>
      </c>
      <c r="D26" s="4" t="s">
        <v>35</v>
      </c>
      <c r="E26" s="5">
        <v>4.67</v>
      </c>
      <c r="F26" s="6">
        <f t="shared" si="2"/>
        <v>0</v>
      </c>
      <c r="G26" s="8"/>
    </row>
    <row r="27" spans="1:7" ht="15">
      <c r="A27" s="1">
        <f t="shared" si="3"/>
        <v>23</v>
      </c>
      <c r="B27" s="2" t="s">
        <v>43</v>
      </c>
      <c r="C27" s="3" t="s">
        <v>45</v>
      </c>
      <c r="D27" s="4" t="s">
        <v>35</v>
      </c>
      <c r="E27" s="5">
        <v>4.67</v>
      </c>
      <c r="F27" s="6">
        <f t="shared" si="2"/>
        <v>0</v>
      </c>
      <c r="G27" s="127" t="s">
        <v>46</v>
      </c>
    </row>
    <row r="28" spans="1:7" ht="15">
      <c r="A28" s="1">
        <f t="shared" si="3"/>
        <v>24</v>
      </c>
      <c r="B28" s="2" t="s">
        <v>43</v>
      </c>
      <c r="C28" s="3" t="s">
        <v>47</v>
      </c>
      <c r="D28" s="4" t="s">
        <v>35</v>
      </c>
      <c r="E28" s="5">
        <v>4.67</v>
      </c>
      <c r="F28" s="6">
        <f t="shared" si="2"/>
        <v>0</v>
      </c>
      <c r="G28" s="126"/>
    </row>
    <row r="29" spans="1:7" ht="15">
      <c r="A29" s="1">
        <f t="shared" si="3"/>
        <v>25</v>
      </c>
      <c r="B29" s="2" t="s">
        <v>48</v>
      </c>
      <c r="C29" s="3" t="s">
        <v>49</v>
      </c>
      <c r="D29" s="4" t="s">
        <v>30</v>
      </c>
      <c r="E29" s="5">
        <v>20.08</v>
      </c>
      <c r="F29" s="6">
        <f t="shared" si="2"/>
        <v>0</v>
      </c>
      <c r="G29" s="126"/>
    </row>
    <row r="30" spans="1:7" ht="15">
      <c r="A30" s="1">
        <f t="shared" si="3"/>
        <v>26</v>
      </c>
      <c r="B30" s="2" t="s">
        <v>50</v>
      </c>
      <c r="C30" s="3" t="s">
        <v>51</v>
      </c>
      <c r="D30" s="4" t="s">
        <v>35</v>
      </c>
      <c r="E30" s="5">
        <v>7.79</v>
      </c>
      <c r="F30" s="6">
        <f t="shared" si="2"/>
        <v>0</v>
      </c>
      <c r="G30" s="126"/>
    </row>
    <row r="31" spans="1:7" ht="15">
      <c r="A31" s="1">
        <f t="shared" si="3"/>
        <v>27</v>
      </c>
      <c r="B31" s="2" t="s">
        <v>50</v>
      </c>
      <c r="C31" s="3" t="s">
        <v>52</v>
      </c>
      <c r="D31" s="4" t="s">
        <v>30</v>
      </c>
      <c r="E31" s="5">
        <v>7.79</v>
      </c>
      <c r="F31" s="6">
        <f t="shared" si="2"/>
        <v>0</v>
      </c>
      <c r="G31" s="126"/>
    </row>
    <row r="32" spans="1:7" ht="15">
      <c r="A32" s="1">
        <f t="shared" si="3"/>
        <v>28</v>
      </c>
      <c r="B32" s="2" t="s">
        <v>53</v>
      </c>
      <c r="C32" s="3" t="s">
        <v>54</v>
      </c>
      <c r="D32" s="4" t="s">
        <v>35</v>
      </c>
      <c r="E32" s="5">
        <v>12.56</v>
      </c>
      <c r="F32" s="6">
        <f t="shared" si="2"/>
        <v>0</v>
      </c>
      <c r="G32" s="126"/>
    </row>
    <row r="33" spans="1:7" ht="15">
      <c r="A33" s="1">
        <f t="shared" si="3"/>
        <v>29</v>
      </c>
      <c r="B33" s="2" t="s">
        <v>55</v>
      </c>
      <c r="C33" s="3" t="s">
        <v>56</v>
      </c>
      <c r="D33" s="4" t="s">
        <v>35</v>
      </c>
      <c r="E33" s="5">
        <v>12.56</v>
      </c>
      <c r="F33" s="6">
        <f t="shared" si="2"/>
        <v>0</v>
      </c>
      <c r="G33" s="126"/>
    </row>
    <row r="34" spans="1:7" ht="15">
      <c r="A34" s="1">
        <f t="shared" si="3"/>
        <v>30</v>
      </c>
      <c r="B34" s="2" t="s">
        <v>53</v>
      </c>
      <c r="C34" s="3" t="s">
        <v>57</v>
      </c>
      <c r="D34" s="4" t="s">
        <v>35</v>
      </c>
      <c r="E34" s="5">
        <v>12.56</v>
      </c>
      <c r="F34" s="6">
        <f t="shared" si="2"/>
        <v>0</v>
      </c>
      <c r="G34" s="126"/>
    </row>
    <row r="35" spans="1:7" ht="24">
      <c r="A35" s="1">
        <f t="shared" si="3"/>
        <v>31</v>
      </c>
      <c r="B35" s="2" t="s">
        <v>58</v>
      </c>
      <c r="C35" s="3" t="s">
        <v>59</v>
      </c>
      <c r="D35" s="4" t="s">
        <v>60</v>
      </c>
      <c r="E35" s="5">
        <v>1100</v>
      </c>
      <c r="F35" s="6">
        <v>0</v>
      </c>
      <c r="G35" s="126"/>
    </row>
    <row r="36" spans="1:7" ht="15">
      <c r="A36" s="1">
        <f t="shared" si="3"/>
        <v>32</v>
      </c>
      <c r="B36" s="2" t="s">
        <v>61</v>
      </c>
      <c r="C36" s="3" t="s">
        <v>62</v>
      </c>
      <c r="D36" s="4" t="s">
        <v>30</v>
      </c>
      <c r="E36" s="5">
        <v>13.66</v>
      </c>
      <c r="F36" s="6">
        <f>F1029/1000</f>
        <v>0</v>
      </c>
      <c r="G36" s="8"/>
    </row>
    <row r="37" spans="1:7" ht="15">
      <c r="A37" s="1">
        <f t="shared" si="3"/>
        <v>33</v>
      </c>
      <c r="B37" s="2" t="s">
        <v>63</v>
      </c>
      <c r="C37" s="3" t="s">
        <v>64</v>
      </c>
      <c r="D37" s="4" t="s">
        <v>7</v>
      </c>
      <c r="E37" s="5">
        <v>7.54</v>
      </c>
      <c r="F37" s="6">
        <f>F1030/1000</f>
        <v>0</v>
      </c>
      <c r="G37" s="8"/>
    </row>
    <row r="38" spans="1:7" ht="15">
      <c r="A38" s="1">
        <f t="shared" si="3"/>
        <v>34</v>
      </c>
      <c r="B38" s="2" t="s">
        <v>63</v>
      </c>
      <c r="C38" s="3" t="s">
        <v>65</v>
      </c>
      <c r="D38" s="4" t="s">
        <v>7</v>
      </c>
      <c r="E38" s="5">
        <v>7.54</v>
      </c>
      <c r="F38" s="6">
        <f>F1031/1000</f>
        <v>0</v>
      </c>
      <c r="G38" s="8"/>
    </row>
    <row r="39" spans="1:7" ht="15">
      <c r="A39" s="1">
        <f t="shared" si="3"/>
        <v>35</v>
      </c>
      <c r="B39" s="2" t="s">
        <v>63</v>
      </c>
      <c r="C39" s="3" t="s">
        <v>66</v>
      </c>
      <c r="D39" s="4" t="s">
        <v>7</v>
      </c>
      <c r="E39" s="5">
        <v>7.54</v>
      </c>
      <c r="F39" s="6">
        <f>F1032/1000</f>
        <v>0</v>
      </c>
      <c r="G39" s="8"/>
    </row>
    <row r="40" spans="1:7" ht="24">
      <c r="A40" s="1">
        <f t="shared" si="3"/>
        <v>36</v>
      </c>
      <c r="B40" s="2" t="s">
        <v>67</v>
      </c>
      <c r="C40" s="3" t="s">
        <v>68</v>
      </c>
      <c r="D40" s="4" t="s">
        <v>69</v>
      </c>
      <c r="E40" s="5">
        <v>187.43</v>
      </c>
      <c r="F40" s="6">
        <v>96.84</v>
      </c>
      <c r="G40" s="8"/>
    </row>
    <row r="41" spans="1:7" ht="15">
      <c r="A41" s="1">
        <f t="shared" si="3"/>
        <v>37</v>
      </c>
      <c r="B41" s="2" t="s">
        <v>70</v>
      </c>
      <c r="C41" s="3" t="s">
        <v>71</v>
      </c>
      <c r="D41" s="4" t="s">
        <v>72</v>
      </c>
      <c r="E41" s="5">
        <v>384</v>
      </c>
      <c r="F41" s="6">
        <f>F1034/1000</f>
        <v>0</v>
      </c>
      <c r="G41" s="8"/>
    </row>
    <row r="42" spans="1:7" ht="15">
      <c r="A42" s="1">
        <f t="shared" si="3"/>
        <v>38</v>
      </c>
      <c r="B42" s="2" t="s">
        <v>73</v>
      </c>
      <c r="C42" s="3" t="s">
        <v>74</v>
      </c>
      <c r="D42" s="4" t="s">
        <v>75</v>
      </c>
      <c r="E42" s="5">
        <v>17572.97</v>
      </c>
      <c r="F42" s="6">
        <f>10934010.5/1000</f>
        <v>10934.0105</v>
      </c>
      <c r="G42" s="8"/>
    </row>
    <row r="43" spans="1:7" ht="15">
      <c r="A43" s="1">
        <f t="shared" si="3"/>
        <v>39</v>
      </c>
      <c r="B43" s="2" t="s">
        <v>76</v>
      </c>
      <c r="C43" s="3" t="s">
        <v>77</v>
      </c>
      <c r="D43" s="4" t="s">
        <v>78</v>
      </c>
      <c r="E43" s="5">
        <v>9796.7</v>
      </c>
      <c r="F43" s="6">
        <f>6095564.59/1000</f>
        <v>6095.56459</v>
      </c>
      <c r="G43" s="8"/>
    </row>
    <row r="44" spans="1:7" ht="15">
      <c r="A44" s="1">
        <f t="shared" si="3"/>
        <v>40</v>
      </c>
      <c r="B44" s="2" t="s">
        <v>79</v>
      </c>
      <c r="C44" s="3" t="s">
        <v>80</v>
      </c>
      <c r="D44" s="4" t="s">
        <v>78</v>
      </c>
      <c r="E44" s="5">
        <v>207563.13</v>
      </c>
      <c r="F44" s="6">
        <f>129147033.28/1000</f>
        <v>129147.03328</v>
      </c>
      <c r="G44" s="8"/>
    </row>
    <row r="45" spans="1:7" ht="15">
      <c r="A45" s="1">
        <f t="shared" si="3"/>
        <v>41</v>
      </c>
      <c r="B45" s="2" t="s">
        <v>14</v>
      </c>
      <c r="C45" s="3" t="s">
        <v>81</v>
      </c>
      <c r="D45" s="4" t="s">
        <v>16</v>
      </c>
      <c r="E45" s="5">
        <v>7.45</v>
      </c>
      <c r="F45" s="6">
        <f>F1038/1000</f>
        <v>0</v>
      </c>
      <c r="G45" s="8"/>
    </row>
    <row r="46" spans="1:7" ht="24">
      <c r="A46" s="1">
        <f t="shared" si="3"/>
        <v>42</v>
      </c>
      <c r="B46" s="2" t="s">
        <v>58</v>
      </c>
      <c r="C46" s="3" t="s">
        <v>82</v>
      </c>
      <c r="D46" s="4" t="s">
        <v>60</v>
      </c>
      <c r="E46" s="5">
        <v>345.15</v>
      </c>
      <c r="F46" s="6">
        <f>103543.52/1000</f>
        <v>103.54352</v>
      </c>
      <c r="G46" s="8"/>
    </row>
    <row r="47" spans="1:7" ht="15">
      <c r="A47" s="1">
        <v>43</v>
      </c>
      <c r="B47" s="2" t="s">
        <v>83</v>
      </c>
      <c r="C47" s="3" t="s">
        <v>84</v>
      </c>
      <c r="D47" s="4" t="s">
        <v>85</v>
      </c>
      <c r="E47" s="5">
        <v>4.29</v>
      </c>
      <c r="F47" s="6">
        <f aca="true" t="shared" si="4" ref="F47:F79">F1041/1000</f>
        <v>0</v>
      </c>
      <c r="G47" s="8"/>
    </row>
    <row r="48" spans="1:7" ht="15">
      <c r="A48" s="1">
        <f t="shared" si="3"/>
        <v>44</v>
      </c>
      <c r="B48" s="2" t="s">
        <v>86</v>
      </c>
      <c r="C48" s="3" t="s">
        <v>87</v>
      </c>
      <c r="D48" s="4" t="s">
        <v>88</v>
      </c>
      <c r="E48" s="5">
        <v>1.9</v>
      </c>
      <c r="F48" s="6">
        <f t="shared" si="4"/>
        <v>0</v>
      </c>
      <c r="G48" s="8"/>
    </row>
    <row r="49" spans="1:7" ht="15">
      <c r="A49" s="1">
        <f t="shared" si="3"/>
        <v>45</v>
      </c>
      <c r="B49" s="2" t="s">
        <v>14</v>
      </c>
      <c r="C49" s="3" t="s">
        <v>89</v>
      </c>
      <c r="D49" s="4" t="s">
        <v>16</v>
      </c>
      <c r="E49" s="5">
        <v>7.45</v>
      </c>
      <c r="F49" s="6">
        <f t="shared" si="4"/>
        <v>0</v>
      </c>
      <c r="G49" s="8"/>
    </row>
    <row r="50" spans="1:7" ht="15">
      <c r="A50" s="1">
        <f t="shared" si="3"/>
        <v>46</v>
      </c>
      <c r="B50" s="2" t="s">
        <v>90</v>
      </c>
      <c r="C50" s="3" t="s">
        <v>91</v>
      </c>
      <c r="D50" s="4" t="s">
        <v>92</v>
      </c>
      <c r="E50" s="5">
        <v>30.55</v>
      </c>
      <c r="F50" s="6">
        <f t="shared" si="4"/>
        <v>0</v>
      </c>
      <c r="G50" s="8"/>
    </row>
    <row r="51" spans="1:7" ht="15">
      <c r="A51" s="1">
        <f t="shared" si="3"/>
        <v>47</v>
      </c>
      <c r="B51" s="2" t="s">
        <v>14</v>
      </c>
      <c r="C51" s="3" t="s">
        <v>93</v>
      </c>
      <c r="D51" s="4" t="s">
        <v>16</v>
      </c>
      <c r="E51" s="5">
        <v>7.45</v>
      </c>
      <c r="F51" s="6">
        <f t="shared" si="4"/>
        <v>0</v>
      </c>
      <c r="G51" s="8"/>
    </row>
    <row r="52" spans="1:7" ht="15">
      <c r="A52" s="1">
        <f t="shared" si="3"/>
        <v>48</v>
      </c>
      <c r="B52" s="2" t="s">
        <v>94</v>
      </c>
      <c r="C52" s="3" t="s">
        <v>95</v>
      </c>
      <c r="D52" s="4" t="s">
        <v>85</v>
      </c>
      <c r="E52" s="5">
        <v>15.75</v>
      </c>
      <c r="F52" s="6">
        <f t="shared" si="4"/>
        <v>0</v>
      </c>
      <c r="G52" s="8"/>
    </row>
    <row r="53" spans="1:7" ht="15">
      <c r="A53" s="1">
        <f t="shared" si="3"/>
        <v>49</v>
      </c>
      <c r="B53" s="2" t="s">
        <v>96</v>
      </c>
      <c r="C53" s="3" t="s">
        <v>97</v>
      </c>
      <c r="D53" s="4" t="s">
        <v>98</v>
      </c>
      <c r="E53" s="5">
        <v>25.49</v>
      </c>
      <c r="F53" s="6">
        <f t="shared" si="4"/>
        <v>0</v>
      </c>
      <c r="G53" s="8"/>
    </row>
    <row r="54" spans="1:7" ht="15">
      <c r="A54" s="1">
        <f t="shared" si="3"/>
        <v>50</v>
      </c>
      <c r="B54" s="2" t="s">
        <v>48</v>
      </c>
      <c r="C54" s="3" t="s">
        <v>99</v>
      </c>
      <c r="D54" s="4" t="s">
        <v>30</v>
      </c>
      <c r="E54" s="5">
        <v>20.08</v>
      </c>
      <c r="F54" s="6">
        <f t="shared" si="4"/>
        <v>0</v>
      </c>
      <c r="G54" s="8"/>
    </row>
    <row r="55" spans="1:7" ht="15">
      <c r="A55" s="1">
        <f t="shared" si="3"/>
        <v>51</v>
      </c>
      <c r="B55" s="2" t="s">
        <v>100</v>
      </c>
      <c r="C55" s="3" t="s">
        <v>101</v>
      </c>
      <c r="D55" s="4" t="s">
        <v>7</v>
      </c>
      <c r="E55" s="5">
        <v>21.66</v>
      </c>
      <c r="F55" s="6">
        <f t="shared" si="4"/>
        <v>0</v>
      </c>
      <c r="G55" s="8"/>
    </row>
    <row r="56" spans="1:7" ht="15">
      <c r="A56" s="1">
        <f t="shared" si="3"/>
        <v>52</v>
      </c>
      <c r="B56" s="2" t="s">
        <v>102</v>
      </c>
      <c r="C56" s="3" t="s">
        <v>103</v>
      </c>
      <c r="D56" s="4" t="s">
        <v>104</v>
      </c>
      <c r="E56" s="5">
        <v>1.63</v>
      </c>
      <c r="F56" s="6">
        <f t="shared" si="4"/>
        <v>0</v>
      </c>
      <c r="G56" s="8"/>
    </row>
    <row r="57" spans="1:7" ht="15">
      <c r="A57" s="1">
        <f t="shared" si="3"/>
        <v>53</v>
      </c>
      <c r="B57" s="2" t="s">
        <v>102</v>
      </c>
      <c r="C57" s="3" t="s">
        <v>105</v>
      </c>
      <c r="D57" s="4" t="s">
        <v>104</v>
      </c>
      <c r="E57" s="5">
        <v>1.63</v>
      </c>
      <c r="F57" s="6">
        <f t="shared" si="4"/>
        <v>0</v>
      </c>
      <c r="G57" s="8"/>
    </row>
    <row r="58" spans="1:7" ht="15">
      <c r="A58" s="1">
        <f t="shared" si="3"/>
        <v>54</v>
      </c>
      <c r="B58" s="2" t="s">
        <v>102</v>
      </c>
      <c r="C58" s="3" t="s">
        <v>106</v>
      </c>
      <c r="D58" s="4" t="s">
        <v>104</v>
      </c>
      <c r="E58" s="5">
        <v>1.63</v>
      </c>
      <c r="F58" s="6">
        <f t="shared" si="4"/>
        <v>0</v>
      </c>
      <c r="G58" s="8"/>
    </row>
    <row r="59" spans="1:7" ht="15">
      <c r="A59" s="1">
        <f t="shared" si="3"/>
        <v>55</v>
      </c>
      <c r="B59" s="2" t="s">
        <v>102</v>
      </c>
      <c r="C59" s="3" t="s">
        <v>107</v>
      </c>
      <c r="D59" s="4" t="s">
        <v>104</v>
      </c>
      <c r="E59" s="5">
        <v>1.63</v>
      </c>
      <c r="F59" s="6">
        <f t="shared" si="4"/>
        <v>0</v>
      </c>
      <c r="G59" s="8"/>
    </row>
    <row r="60" spans="1:7" ht="15">
      <c r="A60" s="1">
        <f t="shared" si="3"/>
        <v>56</v>
      </c>
      <c r="B60" s="2" t="s">
        <v>102</v>
      </c>
      <c r="C60" s="3" t="s">
        <v>108</v>
      </c>
      <c r="D60" s="4" t="s">
        <v>104</v>
      </c>
      <c r="E60" s="5">
        <v>1.63</v>
      </c>
      <c r="F60" s="6">
        <f t="shared" si="4"/>
        <v>0</v>
      </c>
      <c r="G60" s="8"/>
    </row>
    <row r="61" spans="1:7" ht="15">
      <c r="A61" s="1">
        <f t="shared" si="3"/>
        <v>57</v>
      </c>
      <c r="B61" s="2" t="s">
        <v>102</v>
      </c>
      <c r="C61" s="3" t="s">
        <v>109</v>
      </c>
      <c r="D61" s="4" t="s">
        <v>104</v>
      </c>
      <c r="E61" s="5">
        <v>1.63</v>
      </c>
      <c r="F61" s="6">
        <f t="shared" si="4"/>
        <v>0</v>
      </c>
      <c r="G61" s="8"/>
    </row>
    <row r="62" spans="1:7" ht="15">
      <c r="A62" s="1">
        <f t="shared" si="3"/>
        <v>58</v>
      </c>
      <c r="B62" s="2" t="s">
        <v>102</v>
      </c>
      <c r="C62" s="3" t="s">
        <v>110</v>
      </c>
      <c r="D62" s="4" t="s">
        <v>104</v>
      </c>
      <c r="E62" s="5">
        <v>1.63</v>
      </c>
      <c r="F62" s="6">
        <f t="shared" si="4"/>
        <v>0</v>
      </c>
      <c r="G62" s="8"/>
    </row>
    <row r="63" spans="1:7" ht="15">
      <c r="A63" s="1">
        <f t="shared" si="3"/>
        <v>59</v>
      </c>
      <c r="B63" s="2" t="s">
        <v>102</v>
      </c>
      <c r="C63" s="3" t="s">
        <v>111</v>
      </c>
      <c r="D63" s="4" t="s">
        <v>104</v>
      </c>
      <c r="E63" s="5">
        <v>1.63</v>
      </c>
      <c r="F63" s="6">
        <f t="shared" si="4"/>
        <v>0</v>
      </c>
      <c r="G63" s="8"/>
    </row>
    <row r="64" spans="1:7" ht="15">
      <c r="A64" s="1">
        <f t="shared" si="3"/>
        <v>60</v>
      </c>
      <c r="B64" s="2" t="s">
        <v>102</v>
      </c>
      <c r="C64" s="3" t="s">
        <v>112</v>
      </c>
      <c r="D64" s="4" t="s">
        <v>104</v>
      </c>
      <c r="E64" s="5">
        <v>1.63</v>
      </c>
      <c r="F64" s="6">
        <f t="shared" si="4"/>
        <v>0</v>
      </c>
      <c r="G64" s="8"/>
    </row>
    <row r="65" spans="1:7" ht="15">
      <c r="A65" s="1">
        <f t="shared" si="3"/>
        <v>61</v>
      </c>
      <c r="B65" s="2" t="s">
        <v>102</v>
      </c>
      <c r="C65" s="3" t="s">
        <v>113</v>
      </c>
      <c r="D65" s="4" t="s">
        <v>104</v>
      </c>
      <c r="E65" s="5">
        <v>1.63</v>
      </c>
      <c r="F65" s="6">
        <f t="shared" si="4"/>
        <v>0</v>
      </c>
      <c r="G65" s="8"/>
    </row>
    <row r="66" spans="1:7" ht="15">
      <c r="A66" s="1">
        <f t="shared" si="3"/>
        <v>62</v>
      </c>
      <c r="B66" s="2" t="s">
        <v>48</v>
      </c>
      <c r="C66" s="3" t="s">
        <v>114</v>
      </c>
      <c r="D66" s="4" t="s">
        <v>30</v>
      </c>
      <c r="E66" s="5">
        <v>20.08</v>
      </c>
      <c r="F66" s="6">
        <f t="shared" si="4"/>
        <v>0</v>
      </c>
      <c r="G66" s="8"/>
    </row>
    <row r="67" spans="1:7" ht="15">
      <c r="A67" s="1">
        <f t="shared" si="3"/>
        <v>63</v>
      </c>
      <c r="B67" s="2" t="s">
        <v>115</v>
      </c>
      <c r="C67" s="3" t="s">
        <v>116</v>
      </c>
      <c r="D67" s="4" t="s">
        <v>117</v>
      </c>
      <c r="E67" s="5">
        <v>2.3</v>
      </c>
      <c r="F67" s="6">
        <f t="shared" si="4"/>
        <v>0</v>
      </c>
      <c r="G67" s="8"/>
    </row>
    <row r="68" spans="1:7" ht="15">
      <c r="A68" s="1">
        <f t="shared" si="3"/>
        <v>64</v>
      </c>
      <c r="B68" s="2" t="s">
        <v>115</v>
      </c>
      <c r="C68" s="3" t="s">
        <v>118</v>
      </c>
      <c r="D68" s="4" t="s">
        <v>117</v>
      </c>
      <c r="E68" s="5">
        <v>2.3</v>
      </c>
      <c r="F68" s="6">
        <f t="shared" si="4"/>
        <v>0</v>
      </c>
      <c r="G68" s="8"/>
    </row>
    <row r="69" spans="1:7" ht="15">
      <c r="A69" s="1">
        <f t="shared" si="3"/>
        <v>65</v>
      </c>
      <c r="B69" s="2" t="s">
        <v>115</v>
      </c>
      <c r="C69" s="3" t="s">
        <v>119</v>
      </c>
      <c r="D69" s="4" t="s">
        <v>117</v>
      </c>
      <c r="E69" s="5">
        <v>2.3</v>
      </c>
      <c r="F69" s="6">
        <f t="shared" si="4"/>
        <v>0</v>
      </c>
      <c r="G69" s="8"/>
    </row>
    <row r="70" spans="1:7" ht="15">
      <c r="A70" s="1">
        <f t="shared" si="3"/>
        <v>66</v>
      </c>
      <c r="B70" s="2" t="s">
        <v>115</v>
      </c>
      <c r="C70" s="3" t="s">
        <v>120</v>
      </c>
      <c r="D70" s="4" t="s">
        <v>117</v>
      </c>
      <c r="E70" s="5">
        <v>2.3</v>
      </c>
      <c r="F70" s="6">
        <f t="shared" si="4"/>
        <v>0</v>
      </c>
      <c r="G70" s="8"/>
    </row>
    <row r="71" spans="1:7" ht="15">
      <c r="A71" s="1">
        <f t="shared" si="3"/>
        <v>67</v>
      </c>
      <c r="B71" s="2" t="s">
        <v>115</v>
      </c>
      <c r="C71" s="3" t="s">
        <v>121</v>
      </c>
      <c r="D71" s="4" t="s">
        <v>117</v>
      </c>
      <c r="E71" s="5">
        <v>2.3</v>
      </c>
      <c r="F71" s="6">
        <f t="shared" si="4"/>
        <v>0</v>
      </c>
      <c r="G71" s="8"/>
    </row>
    <row r="72" spans="1:7" ht="15">
      <c r="A72" s="1">
        <f t="shared" si="3"/>
        <v>68</v>
      </c>
      <c r="B72" s="2" t="s">
        <v>115</v>
      </c>
      <c r="C72" s="3" t="s">
        <v>122</v>
      </c>
      <c r="D72" s="4" t="s">
        <v>117</v>
      </c>
      <c r="E72" s="5">
        <v>2.3</v>
      </c>
      <c r="F72" s="6">
        <f t="shared" si="4"/>
        <v>0</v>
      </c>
      <c r="G72" s="8"/>
    </row>
    <row r="73" spans="1:7" ht="15">
      <c r="A73" s="1">
        <f t="shared" si="3"/>
        <v>69</v>
      </c>
      <c r="B73" s="2" t="s">
        <v>115</v>
      </c>
      <c r="C73" s="3" t="s">
        <v>123</v>
      </c>
      <c r="D73" s="4" t="s">
        <v>117</v>
      </c>
      <c r="E73" s="5">
        <v>2.3</v>
      </c>
      <c r="F73" s="6">
        <f t="shared" si="4"/>
        <v>0</v>
      </c>
      <c r="G73" s="8"/>
    </row>
    <row r="74" spans="1:7" ht="15">
      <c r="A74" s="1">
        <f t="shared" si="3"/>
        <v>70</v>
      </c>
      <c r="B74" s="2" t="s">
        <v>115</v>
      </c>
      <c r="C74" s="3" t="s">
        <v>124</v>
      </c>
      <c r="D74" s="4" t="s">
        <v>117</v>
      </c>
      <c r="E74" s="5">
        <v>2.3</v>
      </c>
      <c r="F74" s="6">
        <f t="shared" si="4"/>
        <v>0</v>
      </c>
      <c r="G74" s="8"/>
    </row>
    <row r="75" spans="1:7" ht="15">
      <c r="A75" s="1">
        <f t="shared" si="3"/>
        <v>71</v>
      </c>
      <c r="B75" s="2" t="s">
        <v>115</v>
      </c>
      <c r="C75" s="3" t="s">
        <v>125</v>
      </c>
      <c r="D75" s="4" t="s">
        <v>117</v>
      </c>
      <c r="E75" s="5">
        <v>2.3</v>
      </c>
      <c r="F75" s="6">
        <f t="shared" si="4"/>
        <v>0</v>
      </c>
      <c r="G75" s="8"/>
    </row>
    <row r="76" spans="1:7" ht="15">
      <c r="A76" s="1">
        <f t="shared" si="3"/>
        <v>72</v>
      </c>
      <c r="B76" s="2" t="s">
        <v>115</v>
      </c>
      <c r="C76" s="3" t="s">
        <v>126</v>
      </c>
      <c r="D76" s="4" t="s">
        <v>117</v>
      </c>
      <c r="E76" s="5">
        <v>2.3</v>
      </c>
      <c r="F76" s="6">
        <f t="shared" si="4"/>
        <v>0</v>
      </c>
      <c r="G76" s="8"/>
    </row>
    <row r="77" spans="1:7" ht="24">
      <c r="A77" s="1">
        <f t="shared" si="3"/>
        <v>73</v>
      </c>
      <c r="B77" s="2" t="s">
        <v>127</v>
      </c>
      <c r="C77" s="3" t="s">
        <v>128</v>
      </c>
      <c r="D77" s="4" t="s">
        <v>129</v>
      </c>
      <c r="E77" s="5">
        <v>3.87</v>
      </c>
      <c r="F77" s="6">
        <f t="shared" si="4"/>
        <v>0</v>
      </c>
      <c r="G77" s="8"/>
    </row>
    <row r="78" spans="1:7" ht="15">
      <c r="A78" s="1">
        <f t="shared" si="3"/>
        <v>74</v>
      </c>
      <c r="B78" s="2" t="s">
        <v>130</v>
      </c>
      <c r="C78" s="3" t="s">
        <v>131</v>
      </c>
      <c r="D78" s="4" t="s">
        <v>132</v>
      </c>
      <c r="E78" s="5">
        <v>16.06</v>
      </c>
      <c r="F78" s="6">
        <f t="shared" si="4"/>
        <v>0</v>
      </c>
      <c r="G78" s="8"/>
    </row>
    <row r="79" spans="1:7" ht="15">
      <c r="A79" s="1">
        <f t="shared" si="3"/>
        <v>75</v>
      </c>
      <c r="B79" s="2" t="s">
        <v>133</v>
      </c>
      <c r="C79" s="3" t="s">
        <v>134</v>
      </c>
      <c r="D79" s="4" t="s">
        <v>132</v>
      </c>
      <c r="E79" s="5">
        <v>15.31</v>
      </c>
      <c r="F79" s="6">
        <f t="shared" si="4"/>
        <v>0</v>
      </c>
      <c r="G79" s="8"/>
    </row>
    <row r="80" spans="1:7" ht="15">
      <c r="A80" s="1">
        <v>76</v>
      </c>
      <c r="B80" s="2" t="s">
        <v>135</v>
      </c>
      <c r="C80" s="3" t="s">
        <v>136</v>
      </c>
      <c r="D80" s="4" t="s">
        <v>30</v>
      </c>
      <c r="E80" s="5">
        <v>20.08</v>
      </c>
      <c r="F80" s="6">
        <f>F1075/1000</f>
        <v>0</v>
      </c>
      <c r="G80" s="8"/>
    </row>
    <row r="81" spans="1:7" ht="15">
      <c r="A81" s="1">
        <f t="shared" si="3"/>
        <v>77</v>
      </c>
      <c r="B81" s="2" t="s">
        <v>48</v>
      </c>
      <c r="C81" s="3" t="s">
        <v>137</v>
      </c>
      <c r="D81" s="4" t="s">
        <v>30</v>
      </c>
      <c r="E81" s="5">
        <v>20.08</v>
      </c>
      <c r="F81" s="6">
        <f>F1076/1000</f>
        <v>0</v>
      </c>
      <c r="G81" s="8"/>
    </row>
    <row r="82" spans="1:7" ht="15">
      <c r="A82" s="1">
        <f t="shared" si="3"/>
        <v>78</v>
      </c>
      <c r="B82" s="2" t="s">
        <v>48</v>
      </c>
      <c r="C82" s="3" t="s">
        <v>138</v>
      </c>
      <c r="D82" s="4" t="s">
        <v>30</v>
      </c>
      <c r="E82" s="5">
        <v>20.08</v>
      </c>
      <c r="F82" s="6">
        <f aca="true" t="shared" si="5" ref="F82:F127">F1077/1000</f>
        <v>0</v>
      </c>
      <c r="G82" s="8"/>
    </row>
    <row r="83" spans="1:7" ht="15">
      <c r="A83" s="1">
        <f t="shared" si="3"/>
        <v>79</v>
      </c>
      <c r="B83" s="2" t="s">
        <v>48</v>
      </c>
      <c r="C83" s="3" t="s">
        <v>139</v>
      </c>
      <c r="D83" s="4" t="s">
        <v>30</v>
      </c>
      <c r="E83" s="5">
        <v>20.08</v>
      </c>
      <c r="F83" s="6">
        <f t="shared" si="5"/>
        <v>0</v>
      </c>
      <c r="G83" s="8"/>
    </row>
    <row r="84" spans="1:7" ht="15">
      <c r="A84" s="1">
        <f t="shared" si="3"/>
        <v>80</v>
      </c>
      <c r="B84" s="2" t="s">
        <v>48</v>
      </c>
      <c r="C84" s="3" t="s">
        <v>140</v>
      </c>
      <c r="D84" s="4" t="s">
        <v>30</v>
      </c>
      <c r="E84" s="5">
        <v>20.08</v>
      </c>
      <c r="F84" s="6">
        <f t="shared" si="5"/>
        <v>0</v>
      </c>
      <c r="G84" s="8"/>
    </row>
    <row r="85" spans="1:7" ht="15">
      <c r="A85" s="1">
        <f t="shared" si="3"/>
        <v>81</v>
      </c>
      <c r="B85" s="2" t="s">
        <v>48</v>
      </c>
      <c r="C85" s="3" t="s">
        <v>141</v>
      </c>
      <c r="D85" s="4" t="s">
        <v>30</v>
      </c>
      <c r="E85" s="5">
        <v>20.08</v>
      </c>
      <c r="F85" s="6">
        <f t="shared" si="5"/>
        <v>0</v>
      </c>
      <c r="G85" s="8"/>
    </row>
    <row r="86" spans="1:7" ht="15">
      <c r="A86" s="1">
        <f t="shared" si="3"/>
        <v>82</v>
      </c>
      <c r="B86" s="2" t="s">
        <v>48</v>
      </c>
      <c r="C86" s="3" t="s">
        <v>142</v>
      </c>
      <c r="D86" s="4" t="s">
        <v>30</v>
      </c>
      <c r="E86" s="5">
        <v>20.08</v>
      </c>
      <c r="F86" s="6">
        <f t="shared" si="5"/>
        <v>0</v>
      </c>
      <c r="G86" s="127" t="s">
        <v>46</v>
      </c>
    </row>
    <row r="87" spans="1:7" ht="15">
      <c r="A87" s="1">
        <f t="shared" si="3"/>
        <v>83</v>
      </c>
      <c r="B87" s="2" t="s">
        <v>48</v>
      </c>
      <c r="C87" s="3" t="s">
        <v>143</v>
      </c>
      <c r="D87" s="4" t="s">
        <v>30</v>
      </c>
      <c r="E87" s="5">
        <v>20.08</v>
      </c>
      <c r="F87" s="6">
        <f t="shared" si="5"/>
        <v>0</v>
      </c>
      <c r="G87" s="128"/>
    </row>
    <row r="88" spans="1:7" ht="15">
      <c r="A88" s="1">
        <f t="shared" si="3"/>
        <v>84</v>
      </c>
      <c r="B88" s="2" t="s">
        <v>48</v>
      </c>
      <c r="C88" s="3" t="s">
        <v>144</v>
      </c>
      <c r="D88" s="4" t="s">
        <v>30</v>
      </c>
      <c r="E88" s="5">
        <v>20.08</v>
      </c>
      <c r="F88" s="6">
        <f t="shared" si="5"/>
        <v>0</v>
      </c>
      <c r="G88" s="128"/>
    </row>
    <row r="89" spans="1:7" ht="15">
      <c r="A89" s="1">
        <f aca="true" t="shared" si="6" ref="A89:A152">A88+1</f>
        <v>85</v>
      </c>
      <c r="B89" s="2" t="s">
        <v>48</v>
      </c>
      <c r="C89" s="3" t="s">
        <v>145</v>
      </c>
      <c r="D89" s="4" t="s">
        <v>30</v>
      </c>
      <c r="E89" s="5">
        <v>20.08</v>
      </c>
      <c r="F89" s="6">
        <f t="shared" si="5"/>
        <v>0</v>
      </c>
      <c r="G89" s="128"/>
    </row>
    <row r="90" spans="1:7" ht="15">
      <c r="A90" s="1">
        <f t="shared" si="6"/>
        <v>86</v>
      </c>
      <c r="B90" s="2" t="s">
        <v>48</v>
      </c>
      <c r="C90" s="3" t="s">
        <v>146</v>
      </c>
      <c r="D90" s="4" t="s">
        <v>30</v>
      </c>
      <c r="E90" s="5">
        <v>20.08</v>
      </c>
      <c r="F90" s="6">
        <f t="shared" si="5"/>
        <v>0</v>
      </c>
      <c r="G90" s="128"/>
    </row>
    <row r="91" spans="1:7" ht="15">
      <c r="A91" s="1">
        <f t="shared" si="6"/>
        <v>87</v>
      </c>
      <c r="B91" s="2" t="s">
        <v>147</v>
      </c>
      <c r="C91" s="3" t="s">
        <v>148</v>
      </c>
      <c r="D91" s="4" t="s">
        <v>30</v>
      </c>
      <c r="E91" s="5">
        <v>20.08</v>
      </c>
      <c r="F91" s="6">
        <f t="shared" si="5"/>
        <v>0</v>
      </c>
      <c r="G91" s="128"/>
    </row>
    <row r="92" spans="1:7" ht="15">
      <c r="A92" s="1">
        <f t="shared" si="6"/>
        <v>88</v>
      </c>
      <c r="B92" s="2" t="s">
        <v>48</v>
      </c>
      <c r="C92" s="3" t="s">
        <v>149</v>
      </c>
      <c r="D92" s="4" t="s">
        <v>30</v>
      </c>
      <c r="E92" s="5">
        <v>20.08</v>
      </c>
      <c r="F92" s="6">
        <f t="shared" si="5"/>
        <v>0</v>
      </c>
      <c r="G92" s="128"/>
    </row>
    <row r="93" spans="1:7" ht="15">
      <c r="A93" s="1">
        <f t="shared" si="6"/>
        <v>89</v>
      </c>
      <c r="B93" s="2" t="s">
        <v>48</v>
      </c>
      <c r="C93" s="3" t="s">
        <v>150</v>
      </c>
      <c r="D93" s="4" t="s">
        <v>30</v>
      </c>
      <c r="E93" s="5">
        <v>20.08</v>
      </c>
      <c r="F93" s="6">
        <f t="shared" si="5"/>
        <v>0</v>
      </c>
      <c r="G93" s="128"/>
    </row>
    <row r="94" spans="1:7" ht="15">
      <c r="A94" s="1">
        <f t="shared" si="6"/>
        <v>90</v>
      </c>
      <c r="B94" s="2" t="s">
        <v>48</v>
      </c>
      <c r="C94" s="3" t="s">
        <v>151</v>
      </c>
      <c r="D94" s="4" t="s">
        <v>30</v>
      </c>
      <c r="E94" s="5">
        <v>20.08</v>
      </c>
      <c r="F94" s="6">
        <f t="shared" si="5"/>
        <v>0</v>
      </c>
      <c r="G94" s="128"/>
    </row>
    <row r="95" spans="1:7" ht="15">
      <c r="A95" s="1">
        <f t="shared" si="6"/>
        <v>91</v>
      </c>
      <c r="B95" s="2" t="s">
        <v>48</v>
      </c>
      <c r="C95" s="3" t="s">
        <v>152</v>
      </c>
      <c r="D95" s="4" t="s">
        <v>30</v>
      </c>
      <c r="E95" s="5">
        <v>20.08</v>
      </c>
      <c r="F95" s="6">
        <f t="shared" si="5"/>
        <v>0</v>
      </c>
      <c r="G95" s="8"/>
    </row>
    <row r="96" spans="1:7" ht="15">
      <c r="A96" s="1">
        <f t="shared" si="6"/>
        <v>92</v>
      </c>
      <c r="B96" s="2" t="s">
        <v>48</v>
      </c>
      <c r="C96" s="3" t="s">
        <v>153</v>
      </c>
      <c r="D96" s="4" t="s">
        <v>30</v>
      </c>
      <c r="E96" s="5">
        <v>20.08</v>
      </c>
      <c r="F96" s="6">
        <f t="shared" si="5"/>
        <v>0</v>
      </c>
      <c r="G96" s="8"/>
    </row>
    <row r="97" spans="1:7" ht="15">
      <c r="A97" s="1">
        <f t="shared" si="6"/>
        <v>93</v>
      </c>
      <c r="B97" s="2" t="s">
        <v>48</v>
      </c>
      <c r="C97" s="3" t="s">
        <v>154</v>
      </c>
      <c r="D97" s="4" t="s">
        <v>30</v>
      </c>
      <c r="E97" s="5">
        <v>20.08</v>
      </c>
      <c r="F97" s="6">
        <f t="shared" si="5"/>
        <v>0</v>
      </c>
      <c r="G97" s="8"/>
    </row>
    <row r="98" spans="1:7" ht="15">
      <c r="A98" s="1">
        <f t="shared" si="6"/>
        <v>94</v>
      </c>
      <c r="B98" s="2" t="s">
        <v>48</v>
      </c>
      <c r="C98" s="3" t="s">
        <v>155</v>
      </c>
      <c r="D98" s="4" t="s">
        <v>30</v>
      </c>
      <c r="E98" s="5">
        <v>20.08</v>
      </c>
      <c r="F98" s="6">
        <f t="shared" si="5"/>
        <v>0</v>
      </c>
      <c r="G98" s="8"/>
    </row>
    <row r="99" spans="1:7" ht="15">
      <c r="A99" s="1">
        <f t="shared" si="6"/>
        <v>95</v>
      </c>
      <c r="B99" s="2" t="s">
        <v>48</v>
      </c>
      <c r="C99" s="3" t="s">
        <v>156</v>
      </c>
      <c r="D99" s="4" t="s">
        <v>30</v>
      </c>
      <c r="E99" s="5">
        <v>20.08</v>
      </c>
      <c r="F99" s="6">
        <f t="shared" si="5"/>
        <v>0</v>
      </c>
      <c r="G99" s="8"/>
    </row>
    <row r="100" spans="1:7" ht="15">
      <c r="A100" s="1">
        <f t="shared" si="6"/>
        <v>96</v>
      </c>
      <c r="B100" s="2" t="s">
        <v>48</v>
      </c>
      <c r="C100" s="3" t="s">
        <v>157</v>
      </c>
      <c r="D100" s="4" t="s">
        <v>30</v>
      </c>
      <c r="E100" s="5">
        <v>20.08</v>
      </c>
      <c r="F100" s="6">
        <f t="shared" si="5"/>
        <v>0</v>
      </c>
      <c r="G100" s="8"/>
    </row>
    <row r="101" spans="1:7" ht="15">
      <c r="A101" s="1">
        <f t="shared" si="6"/>
        <v>97</v>
      </c>
      <c r="B101" s="2" t="s">
        <v>48</v>
      </c>
      <c r="C101" s="3" t="s">
        <v>158</v>
      </c>
      <c r="D101" s="4" t="s">
        <v>30</v>
      </c>
      <c r="E101" s="5">
        <v>20.08</v>
      </c>
      <c r="F101" s="6">
        <f t="shared" si="5"/>
        <v>0</v>
      </c>
      <c r="G101" s="8"/>
    </row>
    <row r="102" spans="1:7" ht="15">
      <c r="A102" s="1">
        <f t="shared" si="6"/>
        <v>98</v>
      </c>
      <c r="B102" s="2" t="s">
        <v>48</v>
      </c>
      <c r="C102" s="3" t="s">
        <v>159</v>
      </c>
      <c r="D102" s="4" t="s">
        <v>30</v>
      </c>
      <c r="E102" s="5">
        <v>20.08</v>
      </c>
      <c r="F102" s="6">
        <f t="shared" si="5"/>
        <v>0</v>
      </c>
      <c r="G102" s="8"/>
    </row>
    <row r="103" spans="1:7" ht="15">
      <c r="A103" s="1">
        <f t="shared" si="6"/>
        <v>99</v>
      </c>
      <c r="B103" s="2" t="s">
        <v>48</v>
      </c>
      <c r="C103" s="3" t="s">
        <v>160</v>
      </c>
      <c r="D103" s="4" t="s">
        <v>30</v>
      </c>
      <c r="E103" s="5">
        <v>20.08</v>
      </c>
      <c r="F103" s="6">
        <f t="shared" si="5"/>
        <v>0</v>
      </c>
      <c r="G103" s="8"/>
    </row>
    <row r="104" spans="1:7" ht="15">
      <c r="A104" s="1">
        <f t="shared" si="6"/>
        <v>100</v>
      </c>
      <c r="B104" s="2" t="s">
        <v>161</v>
      </c>
      <c r="C104" s="3" t="s">
        <v>162</v>
      </c>
      <c r="D104" s="4" t="s">
        <v>30</v>
      </c>
      <c r="E104" s="5">
        <v>54.52</v>
      </c>
      <c r="F104" s="6">
        <f t="shared" si="5"/>
        <v>0</v>
      </c>
      <c r="G104" s="8"/>
    </row>
    <row r="105" spans="1:7" ht="15">
      <c r="A105" s="1">
        <f t="shared" si="6"/>
        <v>101</v>
      </c>
      <c r="B105" s="2" t="s">
        <v>55</v>
      </c>
      <c r="C105" s="3" t="s">
        <v>163</v>
      </c>
      <c r="D105" s="4" t="s">
        <v>35</v>
      </c>
      <c r="E105" s="5">
        <v>12.56</v>
      </c>
      <c r="F105" s="6">
        <f t="shared" si="5"/>
        <v>0</v>
      </c>
      <c r="G105" s="8"/>
    </row>
    <row r="106" spans="1:7" ht="15">
      <c r="A106" s="1">
        <f t="shared" si="6"/>
        <v>102</v>
      </c>
      <c r="B106" s="2" t="s">
        <v>53</v>
      </c>
      <c r="C106" s="3" t="s">
        <v>164</v>
      </c>
      <c r="D106" s="4" t="s">
        <v>35</v>
      </c>
      <c r="E106" s="5">
        <v>12.56</v>
      </c>
      <c r="F106" s="6">
        <f t="shared" si="5"/>
        <v>0</v>
      </c>
      <c r="G106" s="8"/>
    </row>
    <row r="107" spans="1:7" ht="15">
      <c r="A107" s="1">
        <f t="shared" si="6"/>
        <v>103</v>
      </c>
      <c r="B107" s="2" t="s">
        <v>53</v>
      </c>
      <c r="C107" s="3" t="s">
        <v>165</v>
      </c>
      <c r="D107" s="4" t="s">
        <v>35</v>
      </c>
      <c r="E107" s="5">
        <v>12.56</v>
      </c>
      <c r="F107" s="6">
        <f t="shared" si="5"/>
        <v>0</v>
      </c>
      <c r="G107" s="8"/>
    </row>
    <row r="108" spans="1:7" ht="15">
      <c r="A108" s="1">
        <f t="shared" si="6"/>
        <v>104</v>
      </c>
      <c r="B108" s="2" t="s">
        <v>166</v>
      </c>
      <c r="C108" s="3" t="s">
        <v>167</v>
      </c>
      <c r="D108" s="4" t="s">
        <v>35</v>
      </c>
      <c r="E108" s="5">
        <v>12.56</v>
      </c>
      <c r="F108" s="6">
        <f t="shared" si="5"/>
        <v>0</v>
      </c>
      <c r="G108" s="8"/>
    </row>
    <row r="109" spans="1:7" ht="24">
      <c r="A109" s="1">
        <f t="shared" si="6"/>
        <v>105</v>
      </c>
      <c r="B109" s="2" t="s">
        <v>168</v>
      </c>
      <c r="C109" s="3" t="s">
        <v>169</v>
      </c>
      <c r="D109" s="4" t="s">
        <v>35</v>
      </c>
      <c r="E109" s="5">
        <v>12.56</v>
      </c>
      <c r="F109" s="6">
        <f t="shared" si="5"/>
        <v>0</v>
      </c>
      <c r="G109" s="8"/>
    </row>
    <row r="110" spans="1:7" ht="15">
      <c r="A110" s="1">
        <f t="shared" si="6"/>
        <v>106</v>
      </c>
      <c r="B110" s="2" t="s">
        <v>170</v>
      </c>
      <c r="C110" s="3" t="s">
        <v>171</v>
      </c>
      <c r="D110" s="4" t="s">
        <v>30</v>
      </c>
      <c r="E110" s="5">
        <v>31.36</v>
      </c>
      <c r="F110" s="6">
        <f t="shared" si="5"/>
        <v>0</v>
      </c>
      <c r="G110" s="8"/>
    </row>
    <row r="111" spans="1:7" ht="15">
      <c r="A111" s="1">
        <f t="shared" si="6"/>
        <v>107</v>
      </c>
      <c r="B111" s="2" t="s">
        <v>172</v>
      </c>
      <c r="C111" s="3" t="s">
        <v>173</v>
      </c>
      <c r="D111" s="4" t="s">
        <v>30</v>
      </c>
      <c r="E111" s="5">
        <v>20.08</v>
      </c>
      <c r="F111" s="6">
        <f t="shared" si="5"/>
        <v>0</v>
      </c>
      <c r="G111" s="8"/>
    </row>
    <row r="112" spans="1:7" ht="15">
      <c r="A112" s="1">
        <f t="shared" si="6"/>
        <v>108</v>
      </c>
      <c r="B112" s="2" t="s">
        <v>172</v>
      </c>
      <c r="C112" s="3" t="s">
        <v>174</v>
      </c>
      <c r="D112" s="4" t="s">
        <v>30</v>
      </c>
      <c r="E112" s="5">
        <v>20.08</v>
      </c>
      <c r="F112" s="6">
        <f t="shared" si="5"/>
        <v>0</v>
      </c>
      <c r="G112" s="8"/>
    </row>
    <row r="113" spans="1:7" ht="15">
      <c r="A113" s="1">
        <f t="shared" si="6"/>
        <v>109</v>
      </c>
      <c r="B113" s="2" t="s">
        <v>172</v>
      </c>
      <c r="C113" s="3" t="s">
        <v>175</v>
      </c>
      <c r="D113" s="4" t="s">
        <v>30</v>
      </c>
      <c r="E113" s="5">
        <v>20.08</v>
      </c>
      <c r="F113" s="6">
        <f t="shared" si="5"/>
        <v>0</v>
      </c>
      <c r="G113" s="8"/>
    </row>
    <row r="114" spans="1:7" ht="15">
      <c r="A114" s="1">
        <f t="shared" si="6"/>
        <v>110</v>
      </c>
      <c r="B114" s="2" t="s">
        <v>172</v>
      </c>
      <c r="C114" s="3" t="s">
        <v>176</v>
      </c>
      <c r="D114" s="4" t="s">
        <v>30</v>
      </c>
      <c r="E114" s="5">
        <v>20.08</v>
      </c>
      <c r="F114" s="6">
        <f t="shared" si="5"/>
        <v>0</v>
      </c>
      <c r="G114" s="8"/>
    </row>
    <row r="115" spans="1:7" ht="15">
      <c r="A115" s="1">
        <f t="shared" si="6"/>
        <v>111</v>
      </c>
      <c r="B115" s="2" t="s">
        <v>172</v>
      </c>
      <c r="C115" s="3" t="s">
        <v>177</v>
      </c>
      <c r="D115" s="4" t="s">
        <v>30</v>
      </c>
      <c r="E115" s="5">
        <v>20.08</v>
      </c>
      <c r="F115" s="6">
        <f t="shared" si="5"/>
        <v>0</v>
      </c>
      <c r="G115" s="8"/>
    </row>
    <row r="116" spans="1:7" ht="15">
      <c r="A116" s="1">
        <f t="shared" si="6"/>
        <v>112</v>
      </c>
      <c r="B116" s="2" t="s">
        <v>178</v>
      </c>
      <c r="C116" s="3" t="s">
        <v>179</v>
      </c>
      <c r="D116" s="4" t="s">
        <v>30</v>
      </c>
      <c r="E116" s="5">
        <v>20.08</v>
      </c>
      <c r="F116" s="6">
        <f t="shared" si="5"/>
        <v>0</v>
      </c>
      <c r="G116" s="8"/>
    </row>
    <row r="117" spans="1:7" ht="15">
      <c r="A117" s="1">
        <f t="shared" si="6"/>
        <v>113</v>
      </c>
      <c r="B117" s="2" t="s">
        <v>180</v>
      </c>
      <c r="C117" s="3" t="s">
        <v>181</v>
      </c>
      <c r="D117" s="4" t="s">
        <v>30</v>
      </c>
      <c r="E117" s="5">
        <v>20.08</v>
      </c>
      <c r="F117" s="6">
        <f t="shared" si="5"/>
        <v>0</v>
      </c>
      <c r="G117" s="8"/>
    </row>
    <row r="118" spans="1:7" ht="15">
      <c r="A118" s="1">
        <f t="shared" si="6"/>
        <v>114</v>
      </c>
      <c r="B118" s="2" t="s">
        <v>180</v>
      </c>
      <c r="C118" s="3" t="s">
        <v>182</v>
      </c>
      <c r="D118" s="4" t="s">
        <v>30</v>
      </c>
      <c r="E118" s="5">
        <v>20.08</v>
      </c>
      <c r="F118" s="6">
        <f t="shared" si="5"/>
        <v>0</v>
      </c>
      <c r="G118" s="8"/>
    </row>
    <row r="119" spans="1:7" ht="15">
      <c r="A119" s="1">
        <f t="shared" si="6"/>
        <v>115</v>
      </c>
      <c r="B119" s="2" t="s">
        <v>183</v>
      </c>
      <c r="C119" s="3" t="s">
        <v>184</v>
      </c>
      <c r="D119" s="4" t="s">
        <v>35</v>
      </c>
      <c r="E119" s="5">
        <v>12.56</v>
      </c>
      <c r="F119" s="6">
        <f t="shared" si="5"/>
        <v>0</v>
      </c>
      <c r="G119" s="8"/>
    </row>
    <row r="120" spans="1:7" ht="15">
      <c r="A120" s="1">
        <f t="shared" si="6"/>
        <v>116</v>
      </c>
      <c r="B120" s="2" t="s">
        <v>183</v>
      </c>
      <c r="C120" s="3" t="s">
        <v>185</v>
      </c>
      <c r="D120" s="4" t="s">
        <v>35</v>
      </c>
      <c r="E120" s="5">
        <v>12.56</v>
      </c>
      <c r="F120" s="6">
        <f t="shared" si="5"/>
        <v>0</v>
      </c>
      <c r="G120" s="8"/>
    </row>
    <row r="121" spans="1:7" ht="15">
      <c r="A121" s="1">
        <f t="shared" si="6"/>
        <v>117</v>
      </c>
      <c r="B121" s="2" t="s">
        <v>183</v>
      </c>
      <c r="C121" s="3" t="s">
        <v>186</v>
      </c>
      <c r="D121" s="4" t="s">
        <v>35</v>
      </c>
      <c r="E121" s="5">
        <v>12.56</v>
      </c>
      <c r="F121" s="6">
        <f t="shared" si="5"/>
        <v>0</v>
      </c>
      <c r="G121" s="8"/>
    </row>
    <row r="122" spans="1:7" ht="15">
      <c r="A122" s="1">
        <f t="shared" si="6"/>
        <v>118</v>
      </c>
      <c r="B122" s="2" t="s">
        <v>183</v>
      </c>
      <c r="C122" s="3" t="s">
        <v>187</v>
      </c>
      <c r="D122" s="4" t="s">
        <v>35</v>
      </c>
      <c r="E122" s="5">
        <v>12.56</v>
      </c>
      <c r="F122" s="6">
        <f t="shared" si="5"/>
        <v>0</v>
      </c>
      <c r="G122" s="8"/>
    </row>
    <row r="123" spans="1:7" ht="15">
      <c r="A123" s="1">
        <f t="shared" si="6"/>
        <v>119</v>
      </c>
      <c r="B123" s="2" t="s">
        <v>183</v>
      </c>
      <c r="C123" s="3" t="s">
        <v>188</v>
      </c>
      <c r="D123" s="4" t="s">
        <v>35</v>
      </c>
      <c r="E123" s="5">
        <v>12.56</v>
      </c>
      <c r="F123" s="6">
        <f t="shared" si="5"/>
        <v>0</v>
      </c>
      <c r="G123" s="8"/>
    </row>
    <row r="124" spans="1:7" ht="15">
      <c r="A124" s="1">
        <f t="shared" si="6"/>
        <v>120</v>
      </c>
      <c r="B124" s="2" t="s">
        <v>189</v>
      </c>
      <c r="C124" s="3" t="s">
        <v>190</v>
      </c>
      <c r="D124" s="4" t="s">
        <v>191</v>
      </c>
      <c r="E124" s="5">
        <v>17.56</v>
      </c>
      <c r="F124" s="6">
        <f t="shared" si="5"/>
        <v>0</v>
      </c>
      <c r="G124" s="8"/>
    </row>
    <row r="125" spans="1:7" ht="15">
      <c r="A125" s="1">
        <f t="shared" si="6"/>
        <v>121</v>
      </c>
      <c r="B125" s="2" t="s">
        <v>189</v>
      </c>
      <c r="C125" s="3" t="s">
        <v>192</v>
      </c>
      <c r="D125" s="4" t="s">
        <v>191</v>
      </c>
      <c r="E125" s="5">
        <v>17.56</v>
      </c>
      <c r="F125" s="6">
        <f t="shared" si="5"/>
        <v>0</v>
      </c>
      <c r="G125" s="8"/>
    </row>
    <row r="126" spans="1:7" ht="15">
      <c r="A126" s="1">
        <f t="shared" si="6"/>
        <v>122</v>
      </c>
      <c r="B126" s="2" t="s">
        <v>193</v>
      </c>
      <c r="C126" s="3" t="s">
        <v>194</v>
      </c>
      <c r="D126" s="4" t="s">
        <v>30</v>
      </c>
      <c r="E126" s="5">
        <v>17.61</v>
      </c>
      <c r="F126" s="6">
        <f t="shared" si="5"/>
        <v>0</v>
      </c>
      <c r="G126" s="8"/>
    </row>
    <row r="127" spans="1:7" ht="24">
      <c r="A127" s="1">
        <f t="shared" si="6"/>
        <v>123</v>
      </c>
      <c r="B127" s="2" t="s">
        <v>195</v>
      </c>
      <c r="C127" s="3" t="s">
        <v>196</v>
      </c>
      <c r="D127" s="4" t="s">
        <v>30</v>
      </c>
      <c r="E127" s="5">
        <v>17.61</v>
      </c>
      <c r="F127" s="6">
        <f t="shared" si="5"/>
        <v>0</v>
      </c>
      <c r="G127" s="8"/>
    </row>
    <row r="128" spans="1:7" ht="15">
      <c r="A128" s="1">
        <v>124</v>
      </c>
      <c r="B128" s="2" t="s">
        <v>197</v>
      </c>
      <c r="C128" s="3" t="s">
        <v>198</v>
      </c>
      <c r="D128" s="4" t="s">
        <v>199</v>
      </c>
      <c r="E128" s="5">
        <v>7.27</v>
      </c>
      <c r="F128" s="6">
        <f>F1124/1000</f>
        <v>0</v>
      </c>
      <c r="G128" s="8"/>
    </row>
    <row r="129" spans="1:7" ht="15">
      <c r="A129" s="1">
        <f t="shared" si="6"/>
        <v>125</v>
      </c>
      <c r="B129" s="2" t="s">
        <v>200</v>
      </c>
      <c r="C129" s="3" t="s">
        <v>201</v>
      </c>
      <c r="D129" s="4" t="s">
        <v>202</v>
      </c>
      <c r="E129" s="5">
        <v>3.74</v>
      </c>
      <c r="F129" s="6">
        <f>F1125/1000</f>
        <v>0</v>
      </c>
      <c r="G129" s="8"/>
    </row>
    <row r="130" spans="1:7" ht="15">
      <c r="A130" s="1">
        <v>126</v>
      </c>
      <c r="B130" s="2" t="s">
        <v>203</v>
      </c>
      <c r="C130" s="3" t="s">
        <v>204</v>
      </c>
      <c r="D130" s="4" t="s">
        <v>205</v>
      </c>
      <c r="E130" s="5">
        <v>14.09</v>
      </c>
      <c r="F130" s="6">
        <f aca="true" t="shared" si="7" ref="F130:F136">F1127/1000</f>
        <v>0</v>
      </c>
      <c r="G130" s="8"/>
    </row>
    <row r="131" spans="1:7" ht="15">
      <c r="A131" s="1">
        <f t="shared" si="6"/>
        <v>127</v>
      </c>
      <c r="B131" s="2" t="s">
        <v>61</v>
      </c>
      <c r="C131" s="3" t="s">
        <v>206</v>
      </c>
      <c r="D131" s="4" t="s">
        <v>30</v>
      </c>
      <c r="E131" s="5">
        <v>13.66</v>
      </c>
      <c r="F131" s="6">
        <f t="shared" si="7"/>
        <v>0</v>
      </c>
      <c r="G131" s="8"/>
    </row>
    <row r="132" spans="1:7" ht="15">
      <c r="A132" s="1">
        <f t="shared" si="6"/>
        <v>128</v>
      </c>
      <c r="B132" s="2" t="s">
        <v>61</v>
      </c>
      <c r="C132" s="3" t="s">
        <v>207</v>
      </c>
      <c r="D132" s="4" t="s">
        <v>30</v>
      </c>
      <c r="E132" s="5">
        <v>13.66</v>
      </c>
      <c r="F132" s="6">
        <f t="shared" si="7"/>
        <v>0</v>
      </c>
      <c r="G132" s="8"/>
    </row>
    <row r="133" spans="1:7" ht="15">
      <c r="A133" s="1">
        <f t="shared" si="6"/>
        <v>129</v>
      </c>
      <c r="B133" s="2" t="s">
        <v>61</v>
      </c>
      <c r="C133" s="3" t="s">
        <v>208</v>
      </c>
      <c r="D133" s="4" t="s">
        <v>30</v>
      </c>
      <c r="E133" s="5">
        <v>24.04</v>
      </c>
      <c r="F133" s="6">
        <f t="shared" si="7"/>
        <v>0</v>
      </c>
      <c r="G133" s="8"/>
    </row>
    <row r="134" spans="1:7" ht="15">
      <c r="A134" s="1">
        <f t="shared" si="6"/>
        <v>130</v>
      </c>
      <c r="B134" s="2" t="s">
        <v>61</v>
      </c>
      <c r="C134" s="3" t="s">
        <v>209</v>
      </c>
      <c r="D134" s="4" t="s">
        <v>30</v>
      </c>
      <c r="E134" s="5">
        <v>24.04</v>
      </c>
      <c r="F134" s="6">
        <f t="shared" si="7"/>
        <v>0</v>
      </c>
      <c r="G134" s="8"/>
    </row>
    <row r="135" spans="1:7" ht="15">
      <c r="A135" s="1">
        <f t="shared" si="6"/>
        <v>131</v>
      </c>
      <c r="B135" s="2" t="s">
        <v>210</v>
      </c>
      <c r="C135" s="3" t="s">
        <v>211</v>
      </c>
      <c r="D135" s="4" t="s">
        <v>30</v>
      </c>
      <c r="E135" s="5">
        <v>81.5</v>
      </c>
      <c r="F135" s="6">
        <f t="shared" si="7"/>
        <v>0</v>
      </c>
      <c r="G135" s="8"/>
    </row>
    <row r="136" spans="1:7" ht="15">
      <c r="A136" s="1">
        <f t="shared" si="6"/>
        <v>132</v>
      </c>
      <c r="B136" s="2" t="s">
        <v>212</v>
      </c>
      <c r="C136" s="3" t="s">
        <v>213</v>
      </c>
      <c r="D136" s="4" t="s">
        <v>214</v>
      </c>
      <c r="E136" s="5">
        <v>6.24</v>
      </c>
      <c r="F136" s="6">
        <f t="shared" si="7"/>
        <v>0</v>
      </c>
      <c r="G136" s="8"/>
    </row>
    <row r="137" spans="1:7" ht="15">
      <c r="A137" s="1">
        <f t="shared" si="6"/>
        <v>133</v>
      </c>
      <c r="B137" s="2" t="s">
        <v>215</v>
      </c>
      <c r="C137" s="3" t="s">
        <v>216</v>
      </c>
      <c r="D137" s="4" t="s">
        <v>30</v>
      </c>
      <c r="E137" s="5">
        <v>65.28</v>
      </c>
      <c r="F137" s="6">
        <f>F1136/1000</f>
        <v>0</v>
      </c>
      <c r="G137" s="8"/>
    </row>
    <row r="138" spans="1:7" ht="15">
      <c r="A138" s="1">
        <f t="shared" si="6"/>
        <v>134</v>
      </c>
      <c r="B138" s="2" t="s">
        <v>217</v>
      </c>
      <c r="C138" s="3" t="s">
        <v>218</v>
      </c>
      <c r="D138" s="4" t="s">
        <v>214</v>
      </c>
      <c r="E138" s="5">
        <v>3.61</v>
      </c>
      <c r="F138" s="6">
        <f aca="true" t="shared" si="8" ref="F138:F149">F1137/1000</f>
        <v>0</v>
      </c>
      <c r="G138" s="8"/>
    </row>
    <row r="139" spans="1:7" ht="15">
      <c r="A139" s="1">
        <f t="shared" si="6"/>
        <v>135</v>
      </c>
      <c r="B139" s="2" t="s">
        <v>219</v>
      </c>
      <c r="C139" s="3" t="s">
        <v>220</v>
      </c>
      <c r="D139" s="4" t="s">
        <v>221</v>
      </c>
      <c r="E139" s="5">
        <v>238.14</v>
      </c>
      <c r="F139" s="6">
        <f t="shared" si="8"/>
        <v>0</v>
      </c>
      <c r="G139" s="8"/>
    </row>
    <row r="140" spans="1:7" ht="15">
      <c r="A140" s="1">
        <f t="shared" si="6"/>
        <v>136</v>
      </c>
      <c r="B140" s="2" t="s">
        <v>222</v>
      </c>
      <c r="C140" s="3" t="s">
        <v>223</v>
      </c>
      <c r="D140" s="4" t="s">
        <v>224</v>
      </c>
      <c r="E140" s="5">
        <v>11.5</v>
      </c>
      <c r="F140" s="6">
        <f t="shared" si="8"/>
        <v>0</v>
      </c>
      <c r="G140" s="8"/>
    </row>
    <row r="141" spans="1:7" ht="15">
      <c r="A141" s="1">
        <f t="shared" si="6"/>
        <v>137</v>
      </c>
      <c r="B141" s="2" t="s">
        <v>225</v>
      </c>
      <c r="C141" s="3" t="s">
        <v>226</v>
      </c>
      <c r="D141" s="4" t="s">
        <v>227</v>
      </c>
      <c r="E141" s="5">
        <v>8.74</v>
      </c>
      <c r="F141" s="6">
        <f t="shared" si="8"/>
        <v>0</v>
      </c>
      <c r="G141" s="8"/>
    </row>
    <row r="142" spans="1:7" ht="15">
      <c r="A142" s="1">
        <f t="shared" si="6"/>
        <v>138</v>
      </c>
      <c r="B142" s="2" t="s">
        <v>225</v>
      </c>
      <c r="C142" s="3" t="s">
        <v>228</v>
      </c>
      <c r="D142" s="4" t="s">
        <v>229</v>
      </c>
      <c r="E142" s="5">
        <v>7.5</v>
      </c>
      <c r="F142" s="6">
        <f t="shared" si="8"/>
        <v>0</v>
      </c>
      <c r="G142" s="8"/>
    </row>
    <row r="143" spans="1:7" ht="15">
      <c r="A143" s="1">
        <f t="shared" si="6"/>
        <v>139</v>
      </c>
      <c r="B143" s="2" t="s">
        <v>48</v>
      </c>
      <c r="C143" s="3" t="s">
        <v>230</v>
      </c>
      <c r="D143" s="4" t="s">
        <v>30</v>
      </c>
      <c r="E143" s="5">
        <v>18.71</v>
      </c>
      <c r="F143" s="6">
        <f t="shared" si="8"/>
        <v>0</v>
      </c>
      <c r="G143" s="8"/>
    </row>
    <row r="144" spans="1:7" ht="15">
      <c r="A144" s="1">
        <f t="shared" si="6"/>
        <v>140</v>
      </c>
      <c r="B144" s="2" t="s">
        <v>231</v>
      </c>
      <c r="C144" s="3" t="s">
        <v>232</v>
      </c>
      <c r="D144" s="4" t="s">
        <v>30</v>
      </c>
      <c r="E144" s="5">
        <v>10.83</v>
      </c>
      <c r="F144" s="6">
        <f t="shared" si="8"/>
        <v>0</v>
      </c>
      <c r="G144" s="8"/>
    </row>
    <row r="145" spans="1:7" ht="15">
      <c r="A145" s="1">
        <f t="shared" si="6"/>
        <v>141</v>
      </c>
      <c r="B145" s="2" t="s">
        <v>231</v>
      </c>
      <c r="C145" s="3" t="s">
        <v>233</v>
      </c>
      <c r="D145" s="4" t="s">
        <v>30</v>
      </c>
      <c r="E145" s="5">
        <v>10.83</v>
      </c>
      <c r="F145" s="6">
        <f t="shared" si="8"/>
        <v>0</v>
      </c>
      <c r="G145" s="8"/>
    </row>
    <row r="146" spans="1:7" ht="15">
      <c r="A146" s="1">
        <f t="shared" si="6"/>
        <v>142</v>
      </c>
      <c r="B146" s="2" t="s">
        <v>234</v>
      </c>
      <c r="C146" s="3" t="s">
        <v>235</v>
      </c>
      <c r="D146" s="4" t="s">
        <v>30</v>
      </c>
      <c r="E146" s="5">
        <v>5.96</v>
      </c>
      <c r="F146" s="6">
        <f t="shared" si="8"/>
        <v>0</v>
      </c>
      <c r="G146" s="8"/>
    </row>
    <row r="147" spans="1:7" ht="15">
      <c r="A147" s="1">
        <f t="shared" si="6"/>
        <v>143</v>
      </c>
      <c r="B147" s="2" t="s">
        <v>234</v>
      </c>
      <c r="C147" s="3" t="s">
        <v>236</v>
      </c>
      <c r="D147" s="4" t="s">
        <v>30</v>
      </c>
      <c r="E147" s="5">
        <v>5.96</v>
      </c>
      <c r="F147" s="6">
        <f t="shared" si="8"/>
        <v>0</v>
      </c>
      <c r="G147" s="8"/>
    </row>
    <row r="148" spans="1:7" ht="15">
      <c r="A148" s="1">
        <f t="shared" si="6"/>
        <v>144</v>
      </c>
      <c r="B148" s="2" t="s">
        <v>234</v>
      </c>
      <c r="C148" s="3" t="s">
        <v>237</v>
      </c>
      <c r="D148" s="4" t="s">
        <v>30</v>
      </c>
      <c r="E148" s="5">
        <v>5.96</v>
      </c>
      <c r="F148" s="6">
        <f t="shared" si="8"/>
        <v>0</v>
      </c>
      <c r="G148" s="8"/>
    </row>
    <row r="149" spans="1:7" ht="15">
      <c r="A149" s="1">
        <f t="shared" si="6"/>
        <v>145</v>
      </c>
      <c r="B149" s="2" t="s">
        <v>238</v>
      </c>
      <c r="C149" s="3" t="s">
        <v>239</v>
      </c>
      <c r="D149" s="4" t="s">
        <v>35</v>
      </c>
      <c r="E149" s="5">
        <v>10.72</v>
      </c>
      <c r="F149" s="6">
        <f t="shared" si="8"/>
        <v>0</v>
      </c>
      <c r="G149" s="8"/>
    </row>
    <row r="150" spans="1:7" ht="24">
      <c r="A150" s="1">
        <f t="shared" si="6"/>
        <v>146</v>
      </c>
      <c r="B150" s="2" t="s">
        <v>240</v>
      </c>
      <c r="C150" s="9" t="s">
        <v>241</v>
      </c>
      <c r="D150" s="4" t="s">
        <v>242</v>
      </c>
      <c r="E150" s="5">
        <v>5451.53</v>
      </c>
      <c r="F150" s="6">
        <f>F1149/1000</f>
        <v>0</v>
      </c>
      <c r="G150" s="8"/>
    </row>
    <row r="151" spans="1:7" ht="15">
      <c r="A151" s="1">
        <f t="shared" si="6"/>
        <v>147</v>
      </c>
      <c r="B151" s="2" t="s">
        <v>243</v>
      </c>
      <c r="C151" s="3" t="s">
        <v>244</v>
      </c>
      <c r="D151" s="4" t="s">
        <v>245</v>
      </c>
      <c r="E151" s="5">
        <v>242.73</v>
      </c>
      <c r="F151" s="6">
        <v>128.1</v>
      </c>
      <c r="G151" s="127" t="s">
        <v>46</v>
      </c>
    </row>
    <row r="152" spans="1:7" ht="15">
      <c r="A152" s="1">
        <f t="shared" si="6"/>
        <v>148</v>
      </c>
      <c r="B152" s="2" t="s">
        <v>246</v>
      </c>
      <c r="C152" s="3" t="s">
        <v>247</v>
      </c>
      <c r="D152" s="4" t="s">
        <v>35</v>
      </c>
      <c r="E152" s="5">
        <v>232.05</v>
      </c>
      <c r="F152" s="6">
        <f aca="true" t="shared" si="9" ref="F152:F170">F1151/1000</f>
        <v>0</v>
      </c>
      <c r="G152" s="126"/>
    </row>
    <row r="153" spans="1:7" ht="15">
      <c r="A153" s="1">
        <f aca="true" t="shared" si="10" ref="A153:A216">A152+1</f>
        <v>149</v>
      </c>
      <c r="B153" s="2" t="s">
        <v>248</v>
      </c>
      <c r="C153" s="3" t="s">
        <v>249</v>
      </c>
      <c r="D153" s="4" t="s">
        <v>35</v>
      </c>
      <c r="E153" s="5">
        <v>280.08</v>
      </c>
      <c r="F153" s="6">
        <f t="shared" si="9"/>
        <v>0</v>
      </c>
      <c r="G153" s="126"/>
    </row>
    <row r="154" spans="1:7" ht="15">
      <c r="A154" s="1">
        <f t="shared" si="10"/>
        <v>150</v>
      </c>
      <c r="B154" s="2" t="s">
        <v>250</v>
      </c>
      <c r="C154" s="3" t="s">
        <v>251</v>
      </c>
      <c r="D154" s="4" t="s">
        <v>35</v>
      </c>
      <c r="E154" s="5">
        <v>14.07</v>
      </c>
      <c r="F154" s="6">
        <f t="shared" si="9"/>
        <v>0</v>
      </c>
      <c r="G154" s="126"/>
    </row>
    <row r="155" spans="1:7" ht="15">
      <c r="A155" s="1">
        <f t="shared" si="10"/>
        <v>151</v>
      </c>
      <c r="B155" s="2" t="s">
        <v>48</v>
      </c>
      <c r="C155" s="3" t="s">
        <v>252</v>
      </c>
      <c r="D155" s="4" t="s">
        <v>30</v>
      </c>
      <c r="E155" s="5">
        <v>18.71</v>
      </c>
      <c r="F155" s="6">
        <f t="shared" si="9"/>
        <v>0</v>
      </c>
      <c r="G155" s="126"/>
    </row>
    <row r="156" spans="1:7" ht="15">
      <c r="A156" s="1">
        <f t="shared" si="10"/>
        <v>152</v>
      </c>
      <c r="B156" s="2" t="s">
        <v>48</v>
      </c>
      <c r="C156" s="3" t="s">
        <v>253</v>
      </c>
      <c r="D156" s="4" t="s">
        <v>30</v>
      </c>
      <c r="E156" s="5">
        <v>18.71</v>
      </c>
      <c r="F156" s="6">
        <f t="shared" si="9"/>
        <v>0</v>
      </c>
      <c r="G156" s="126"/>
    </row>
    <row r="157" spans="1:7" ht="15">
      <c r="A157" s="1">
        <f t="shared" si="10"/>
        <v>153</v>
      </c>
      <c r="B157" s="2" t="s">
        <v>48</v>
      </c>
      <c r="C157" s="3" t="s">
        <v>254</v>
      </c>
      <c r="D157" s="4" t="s">
        <v>30</v>
      </c>
      <c r="E157" s="5">
        <v>18.71</v>
      </c>
      <c r="F157" s="6">
        <f t="shared" si="9"/>
        <v>0</v>
      </c>
      <c r="G157" s="126"/>
    </row>
    <row r="158" spans="1:7" ht="15">
      <c r="A158" s="1">
        <f t="shared" si="10"/>
        <v>154</v>
      </c>
      <c r="B158" s="2" t="s">
        <v>48</v>
      </c>
      <c r="C158" s="3" t="s">
        <v>255</v>
      </c>
      <c r="D158" s="4" t="s">
        <v>30</v>
      </c>
      <c r="E158" s="5">
        <v>18.71</v>
      </c>
      <c r="F158" s="6">
        <f t="shared" si="9"/>
        <v>0</v>
      </c>
      <c r="G158" s="126"/>
    </row>
    <row r="159" spans="1:7" ht="15">
      <c r="A159" s="1">
        <f t="shared" si="10"/>
        <v>155</v>
      </c>
      <c r="B159" s="2" t="s">
        <v>48</v>
      </c>
      <c r="C159" s="3" t="s">
        <v>256</v>
      </c>
      <c r="D159" s="4" t="s">
        <v>30</v>
      </c>
      <c r="E159" s="5">
        <v>18.71</v>
      </c>
      <c r="F159" s="6">
        <f t="shared" si="9"/>
        <v>0</v>
      </c>
      <c r="G159" s="126"/>
    </row>
    <row r="160" spans="1:7" ht="15">
      <c r="A160" s="1">
        <f t="shared" si="10"/>
        <v>156</v>
      </c>
      <c r="B160" s="2" t="s">
        <v>48</v>
      </c>
      <c r="C160" s="3" t="s">
        <v>257</v>
      </c>
      <c r="D160" s="4" t="s">
        <v>30</v>
      </c>
      <c r="E160" s="5">
        <v>18.71</v>
      </c>
      <c r="F160" s="6">
        <f t="shared" si="9"/>
        <v>0</v>
      </c>
      <c r="G160" s="8"/>
    </row>
    <row r="161" spans="1:7" ht="15">
      <c r="A161" s="1">
        <f t="shared" si="10"/>
        <v>157</v>
      </c>
      <c r="B161" s="2" t="s">
        <v>258</v>
      </c>
      <c r="C161" s="3" t="s">
        <v>259</v>
      </c>
      <c r="D161" s="4" t="s">
        <v>191</v>
      </c>
      <c r="E161" s="5">
        <v>2.5</v>
      </c>
      <c r="F161" s="6">
        <f t="shared" si="9"/>
        <v>0</v>
      </c>
      <c r="G161" s="8"/>
    </row>
    <row r="162" spans="1:7" ht="15">
      <c r="A162" s="1">
        <f t="shared" si="10"/>
        <v>158</v>
      </c>
      <c r="B162" s="2" t="s">
        <v>258</v>
      </c>
      <c r="C162" s="3" t="s">
        <v>260</v>
      </c>
      <c r="D162" s="4" t="s">
        <v>191</v>
      </c>
      <c r="E162" s="5">
        <v>2.5</v>
      </c>
      <c r="F162" s="6">
        <f t="shared" si="9"/>
        <v>0</v>
      </c>
      <c r="G162" s="8"/>
    </row>
    <row r="163" spans="1:7" ht="15">
      <c r="A163" s="1">
        <f t="shared" si="10"/>
        <v>159</v>
      </c>
      <c r="B163" s="2" t="s">
        <v>258</v>
      </c>
      <c r="C163" s="3" t="s">
        <v>261</v>
      </c>
      <c r="D163" s="4" t="s">
        <v>191</v>
      </c>
      <c r="E163" s="5">
        <v>2.5</v>
      </c>
      <c r="F163" s="6">
        <f t="shared" si="9"/>
        <v>0</v>
      </c>
      <c r="G163" s="8"/>
    </row>
    <row r="164" spans="1:7" ht="15">
      <c r="A164" s="1">
        <f t="shared" si="10"/>
        <v>160</v>
      </c>
      <c r="B164" s="2" t="s">
        <v>258</v>
      </c>
      <c r="C164" s="3" t="s">
        <v>262</v>
      </c>
      <c r="D164" s="4" t="s">
        <v>191</v>
      </c>
      <c r="E164" s="5">
        <v>2.5</v>
      </c>
      <c r="F164" s="6">
        <f t="shared" si="9"/>
        <v>0</v>
      </c>
      <c r="G164" s="8"/>
    </row>
    <row r="165" spans="1:7" ht="15">
      <c r="A165" s="1">
        <f t="shared" si="10"/>
        <v>161</v>
      </c>
      <c r="B165" s="2" t="s">
        <v>263</v>
      </c>
      <c r="C165" s="3" t="s">
        <v>264</v>
      </c>
      <c r="D165" s="4" t="s">
        <v>30</v>
      </c>
      <c r="E165" s="5">
        <v>10.83</v>
      </c>
      <c r="F165" s="6">
        <f t="shared" si="9"/>
        <v>0</v>
      </c>
      <c r="G165" s="8"/>
    </row>
    <row r="166" spans="1:7" ht="15">
      <c r="A166" s="1">
        <f t="shared" si="10"/>
        <v>162</v>
      </c>
      <c r="B166" s="2" t="s">
        <v>265</v>
      </c>
      <c r="C166" s="3" t="s">
        <v>266</v>
      </c>
      <c r="D166" s="4" t="s">
        <v>30</v>
      </c>
      <c r="E166" s="5">
        <v>5.96</v>
      </c>
      <c r="F166" s="6">
        <f t="shared" si="9"/>
        <v>0</v>
      </c>
      <c r="G166" s="8"/>
    </row>
    <row r="167" spans="1:7" ht="15">
      <c r="A167" s="1">
        <f t="shared" si="10"/>
        <v>163</v>
      </c>
      <c r="B167" s="2" t="s">
        <v>265</v>
      </c>
      <c r="C167" s="3" t="s">
        <v>267</v>
      </c>
      <c r="D167" s="4" t="s">
        <v>30</v>
      </c>
      <c r="E167" s="5">
        <v>5.96</v>
      </c>
      <c r="F167" s="6">
        <f t="shared" si="9"/>
        <v>0</v>
      </c>
      <c r="G167" s="8"/>
    </row>
    <row r="168" spans="1:7" ht="15">
      <c r="A168" s="1">
        <f t="shared" si="10"/>
        <v>164</v>
      </c>
      <c r="B168" s="2" t="s">
        <v>265</v>
      </c>
      <c r="C168" s="3" t="s">
        <v>268</v>
      </c>
      <c r="D168" s="4" t="s">
        <v>30</v>
      </c>
      <c r="E168" s="5">
        <v>5.96</v>
      </c>
      <c r="F168" s="6">
        <f t="shared" si="9"/>
        <v>0</v>
      </c>
      <c r="G168" s="8"/>
    </row>
    <row r="169" spans="1:7" ht="15">
      <c r="A169" s="1">
        <f t="shared" si="10"/>
        <v>165</v>
      </c>
      <c r="B169" s="2" t="s">
        <v>265</v>
      </c>
      <c r="C169" s="3" t="s">
        <v>269</v>
      </c>
      <c r="D169" s="4" t="s">
        <v>30</v>
      </c>
      <c r="E169" s="5">
        <v>5.96</v>
      </c>
      <c r="F169" s="6">
        <f t="shared" si="9"/>
        <v>0</v>
      </c>
      <c r="G169" s="8"/>
    </row>
    <row r="170" spans="1:7" ht="15">
      <c r="A170" s="1">
        <f t="shared" si="10"/>
        <v>166</v>
      </c>
      <c r="B170" s="2" t="s">
        <v>265</v>
      </c>
      <c r="C170" s="3" t="s">
        <v>270</v>
      </c>
      <c r="D170" s="4" t="s">
        <v>30</v>
      </c>
      <c r="E170" s="5">
        <v>5.96</v>
      </c>
      <c r="F170" s="6">
        <f t="shared" si="9"/>
        <v>0</v>
      </c>
      <c r="G170" s="8"/>
    </row>
    <row r="171" spans="1:7" ht="24">
      <c r="A171" s="1">
        <f t="shared" si="10"/>
        <v>167</v>
      </c>
      <c r="B171" s="2" t="s">
        <v>271</v>
      </c>
      <c r="C171" s="3" t="s">
        <v>272</v>
      </c>
      <c r="D171" s="4" t="s">
        <v>273</v>
      </c>
      <c r="E171" s="5">
        <v>82.22</v>
      </c>
      <c r="F171" s="6">
        <f>39282.62/1000</f>
        <v>39.28262</v>
      </c>
      <c r="G171" s="8"/>
    </row>
    <row r="172" spans="1:7" ht="15">
      <c r="A172" s="1">
        <f t="shared" si="10"/>
        <v>168</v>
      </c>
      <c r="B172" s="2" t="s">
        <v>274</v>
      </c>
      <c r="C172" s="3" t="s">
        <v>275</v>
      </c>
      <c r="D172" s="4" t="s">
        <v>276</v>
      </c>
      <c r="E172" s="5">
        <v>40.9</v>
      </c>
      <c r="F172" s="6">
        <f>14996.92/1000</f>
        <v>14.99692</v>
      </c>
      <c r="G172" s="8"/>
    </row>
    <row r="173" spans="1:7" ht="24">
      <c r="A173" s="1">
        <f t="shared" si="10"/>
        <v>169</v>
      </c>
      <c r="B173" s="2" t="s">
        <v>277</v>
      </c>
      <c r="C173" s="3" t="s">
        <v>278</v>
      </c>
      <c r="D173" s="4" t="s">
        <v>273</v>
      </c>
      <c r="E173" s="5">
        <v>82.22</v>
      </c>
      <c r="F173" s="6">
        <f>17813.96/1000</f>
        <v>17.813959999999998</v>
      </c>
      <c r="G173" s="8"/>
    </row>
    <row r="174" spans="1:7" ht="15">
      <c r="A174" s="1">
        <f t="shared" si="10"/>
        <v>170</v>
      </c>
      <c r="B174" s="2" t="s">
        <v>279</v>
      </c>
      <c r="C174" s="3" t="s">
        <v>280</v>
      </c>
      <c r="D174" s="4" t="s">
        <v>281</v>
      </c>
      <c r="E174" s="5">
        <v>69.49</v>
      </c>
      <c r="F174" s="6">
        <f>47486.73/1000</f>
        <v>47.48673</v>
      </c>
      <c r="G174" s="8"/>
    </row>
    <row r="175" spans="1:7" ht="15">
      <c r="A175" s="1">
        <f t="shared" si="10"/>
        <v>171</v>
      </c>
      <c r="B175" s="2" t="s">
        <v>279</v>
      </c>
      <c r="C175" s="3" t="s">
        <v>282</v>
      </c>
      <c r="D175" s="4" t="s">
        <v>281</v>
      </c>
      <c r="E175" s="5">
        <v>69.49</v>
      </c>
      <c r="F175" s="6">
        <f>47486.73/1000</f>
        <v>47.48673</v>
      </c>
      <c r="G175" s="8"/>
    </row>
    <row r="176" spans="1:7" ht="15">
      <c r="A176" s="1">
        <f t="shared" si="10"/>
        <v>172</v>
      </c>
      <c r="B176" s="2" t="s">
        <v>279</v>
      </c>
      <c r="C176" s="3" t="s">
        <v>283</v>
      </c>
      <c r="D176" s="4" t="s">
        <v>281</v>
      </c>
      <c r="E176" s="5">
        <v>69.49</v>
      </c>
      <c r="F176" s="6">
        <f>47486.73/1000</f>
        <v>47.48673</v>
      </c>
      <c r="G176" s="8"/>
    </row>
    <row r="177" spans="1:7" ht="15">
      <c r="A177" s="1">
        <f t="shared" si="10"/>
        <v>173</v>
      </c>
      <c r="B177" s="2" t="s">
        <v>279</v>
      </c>
      <c r="C177" s="3" t="s">
        <v>284</v>
      </c>
      <c r="D177" s="4" t="s">
        <v>281</v>
      </c>
      <c r="E177" s="5">
        <v>69.49</v>
      </c>
      <c r="F177" s="6">
        <f>47486.73/1000</f>
        <v>47.48673</v>
      </c>
      <c r="G177" s="8"/>
    </row>
    <row r="178" spans="1:7" ht="15">
      <c r="A178" s="1">
        <f t="shared" si="10"/>
        <v>174</v>
      </c>
      <c r="B178" s="2" t="s">
        <v>279</v>
      </c>
      <c r="C178" s="3" t="s">
        <v>285</v>
      </c>
      <c r="D178" s="4" t="s">
        <v>281</v>
      </c>
      <c r="E178" s="5">
        <v>69.49</v>
      </c>
      <c r="F178" s="6">
        <f>47486.76/1000</f>
        <v>47.486760000000004</v>
      </c>
      <c r="G178" s="8"/>
    </row>
    <row r="179" spans="1:7" ht="15">
      <c r="A179" s="1">
        <f t="shared" si="10"/>
        <v>175</v>
      </c>
      <c r="B179" s="2" t="s">
        <v>286</v>
      </c>
      <c r="C179" s="3" t="s">
        <v>287</v>
      </c>
      <c r="D179" s="4" t="s">
        <v>281</v>
      </c>
      <c r="E179" s="5">
        <v>58.2</v>
      </c>
      <c r="F179" s="6">
        <f aca="true" t="shared" si="11" ref="F179:F194">39766.55/1000</f>
        <v>39.76655</v>
      </c>
      <c r="G179" s="8"/>
    </row>
    <row r="180" spans="1:7" ht="15">
      <c r="A180" s="1">
        <f t="shared" si="10"/>
        <v>176</v>
      </c>
      <c r="B180" s="2" t="s">
        <v>286</v>
      </c>
      <c r="C180" s="3" t="s">
        <v>288</v>
      </c>
      <c r="D180" s="4" t="s">
        <v>281</v>
      </c>
      <c r="E180" s="5">
        <v>58.2</v>
      </c>
      <c r="F180" s="6">
        <f t="shared" si="11"/>
        <v>39.76655</v>
      </c>
      <c r="G180" s="8"/>
    </row>
    <row r="181" spans="1:7" ht="15">
      <c r="A181" s="1">
        <f t="shared" si="10"/>
        <v>177</v>
      </c>
      <c r="B181" s="2" t="s">
        <v>286</v>
      </c>
      <c r="C181" s="3" t="s">
        <v>289</v>
      </c>
      <c r="D181" s="4" t="s">
        <v>281</v>
      </c>
      <c r="E181" s="5">
        <v>58.2</v>
      </c>
      <c r="F181" s="6">
        <f t="shared" si="11"/>
        <v>39.76655</v>
      </c>
      <c r="G181" s="8"/>
    </row>
    <row r="182" spans="1:7" ht="15">
      <c r="A182" s="1">
        <f t="shared" si="10"/>
        <v>178</v>
      </c>
      <c r="B182" s="2" t="s">
        <v>286</v>
      </c>
      <c r="C182" s="3" t="s">
        <v>290</v>
      </c>
      <c r="D182" s="4" t="s">
        <v>281</v>
      </c>
      <c r="E182" s="5">
        <v>58.2</v>
      </c>
      <c r="F182" s="6">
        <f t="shared" si="11"/>
        <v>39.76655</v>
      </c>
      <c r="G182" s="8"/>
    </row>
    <row r="183" spans="1:7" ht="15">
      <c r="A183" s="1">
        <f t="shared" si="10"/>
        <v>179</v>
      </c>
      <c r="B183" s="2" t="s">
        <v>286</v>
      </c>
      <c r="C183" s="3" t="s">
        <v>291</v>
      </c>
      <c r="D183" s="4" t="s">
        <v>281</v>
      </c>
      <c r="E183" s="5">
        <v>58.2</v>
      </c>
      <c r="F183" s="6">
        <f t="shared" si="11"/>
        <v>39.76655</v>
      </c>
      <c r="G183" s="8"/>
    </row>
    <row r="184" spans="1:7" ht="15">
      <c r="A184" s="1">
        <f t="shared" si="10"/>
        <v>180</v>
      </c>
      <c r="B184" s="2" t="s">
        <v>286</v>
      </c>
      <c r="C184" s="3" t="s">
        <v>292</v>
      </c>
      <c r="D184" s="4" t="s">
        <v>281</v>
      </c>
      <c r="E184" s="5">
        <v>58.2</v>
      </c>
      <c r="F184" s="6">
        <f t="shared" si="11"/>
        <v>39.76655</v>
      </c>
      <c r="G184" s="8"/>
    </row>
    <row r="185" spans="1:7" ht="15">
      <c r="A185" s="1">
        <f t="shared" si="10"/>
        <v>181</v>
      </c>
      <c r="B185" s="2" t="s">
        <v>286</v>
      </c>
      <c r="C185" s="3" t="s">
        <v>293</v>
      </c>
      <c r="D185" s="4" t="s">
        <v>281</v>
      </c>
      <c r="E185" s="5">
        <v>58.2</v>
      </c>
      <c r="F185" s="6">
        <f t="shared" si="11"/>
        <v>39.76655</v>
      </c>
      <c r="G185" s="8"/>
    </row>
    <row r="186" spans="1:7" ht="15">
      <c r="A186" s="1">
        <f t="shared" si="10"/>
        <v>182</v>
      </c>
      <c r="B186" s="2" t="s">
        <v>286</v>
      </c>
      <c r="C186" s="3" t="s">
        <v>294</v>
      </c>
      <c r="D186" s="4" t="s">
        <v>281</v>
      </c>
      <c r="E186" s="5">
        <v>58.2</v>
      </c>
      <c r="F186" s="6">
        <f t="shared" si="11"/>
        <v>39.76655</v>
      </c>
      <c r="G186" s="8"/>
    </row>
    <row r="187" spans="1:7" ht="15">
      <c r="A187" s="1">
        <f t="shared" si="10"/>
        <v>183</v>
      </c>
      <c r="B187" s="2" t="s">
        <v>286</v>
      </c>
      <c r="C187" s="3" t="s">
        <v>295</v>
      </c>
      <c r="D187" s="4" t="s">
        <v>281</v>
      </c>
      <c r="E187" s="5">
        <v>58.2</v>
      </c>
      <c r="F187" s="6">
        <f t="shared" si="11"/>
        <v>39.76655</v>
      </c>
      <c r="G187" s="8"/>
    </row>
    <row r="188" spans="1:7" ht="15">
      <c r="A188" s="1">
        <f t="shared" si="10"/>
        <v>184</v>
      </c>
      <c r="B188" s="2" t="s">
        <v>286</v>
      </c>
      <c r="C188" s="3" t="s">
        <v>296</v>
      </c>
      <c r="D188" s="4" t="s">
        <v>281</v>
      </c>
      <c r="E188" s="5">
        <v>58.2</v>
      </c>
      <c r="F188" s="6">
        <f t="shared" si="11"/>
        <v>39.76655</v>
      </c>
      <c r="G188" s="8"/>
    </row>
    <row r="189" spans="1:7" ht="15">
      <c r="A189" s="1">
        <f t="shared" si="10"/>
        <v>185</v>
      </c>
      <c r="B189" s="2" t="s">
        <v>286</v>
      </c>
      <c r="C189" s="3" t="s">
        <v>297</v>
      </c>
      <c r="D189" s="4" t="s">
        <v>281</v>
      </c>
      <c r="E189" s="5">
        <v>58.2</v>
      </c>
      <c r="F189" s="6">
        <f t="shared" si="11"/>
        <v>39.76655</v>
      </c>
      <c r="G189" s="8"/>
    </row>
    <row r="190" spans="1:7" ht="15">
      <c r="A190" s="1">
        <f t="shared" si="10"/>
        <v>186</v>
      </c>
      <c r="B190" s="2" t="s">
        <v>286</v>
      </c>
      <c r="C190" s="3" t="s">
        <v>298</v>
      </c>
      <c r="D190" s="4" t="s">
        <v>281</v>
      </c>
      <c r="E190" s="5">
        <v>58.2</v>
      </c>
      <c r="F190" s="6">
        <f t="shared" si="11"/>
        <v>39.76655</v>
      </c>
      <c r="G190" s="8"/>
    </row>
    <row r="191" spans="1:7" ht="15">
      <c r="A191" s="1">
        <f t="shared" si="10"/>
        <v>187</v>
      </c>
      <c r="B191" s="2" t="s">
        <v>286</v>
      </c>
      <c r="C191" s="3" t="s">
        <v>299</v>
      </c>
      <c r="D191" s="4" t="s">
        <v>281</v>
      </c>
      <c r="E191" s="5">
        <v>58.2</v>
      </c>
      <c r="F191" s="6">
        <f t="shared" si="11"/>
        <v>39.76655</v>
      </c>
      <c r="G191" s="8"/>
    </row>
    <row r="192" spans="1:7" ht="15">
      <c r="A192" s="1">
        <f t="shared" si="10"/>
        <v>188</v>
      </c>
      <c r="B192" s="2" t="s">
        <v>286</v>
      </c>
      <c r="C192" s="3" t="s">
        <v>300</v>
      </c>
      <c r="D192" s="4" t="s">
        <v>281</v>
      </c>
      <c r="E192" s="5">
        <v>58.2</v>
      </c>
      <c r="F192" s="6">
        <f t="shared" si="11"/>
        <v>39.76655</v>
      </c>
      <c r="G192" s="8"/>
    </row>
    <row r="193" spans="1:7" ht="15">
      <c r="A193" s="1">
        <f t="shared" si="10"/>
        <v>189</v>
      </c>
      <c r="B193" s="2" t="s">
        <v>286</v>
      </c>
      <c r="C193" s="3" t="s">
        <v>301</v>
      </c>
      <c r="D193" s="4" t="s">
        <v>281</v>
      </c>
      <c r="E193" s="5">
        <v>58.2</v>
      </c>
      <c r="F193" s="6">
        <f t="shared" si="11"/>
        <v>39.76655</v>
      </c>
      <c r="G193" s="8"/>
    </row>
    <row r="194" spans="1:7" ht="15">
      <c r="A194" s="1">
        <f t="shared" si="10"/>
        <v>190</v>
      </c>
      <c r="B194" s="2" t="s">
        <v>286</v>
      </c>
      <c r="C194" s="3" t="s">
        <v>302</v>
      </c>
      <c r="D194" s="4" t="s">
        <v>281</v>
      </c>
      <c r="E194" s="5">
        <v>58.2</v>
      </c>
      <c r="F194" s="6">
        <f t="shared" si="11"/>
        <v>39.76655</v>
      </c>
      <c r="G194" s="8"/>
    </row>
    <row r="195" spans="1:7" ht="24">
      <c r="A195" s="1">
        <f t="shared" si="10"/>
        <v>191</v>
      </c>
      <c r="B195" s="2" t="s">
        <v>303</v>
      </c>
      <c r="C195" s="3" t="s">
        <v>304</v>
      </c>
      <c r="D195" s="4" t="s">
        <v>281</v>
      </c>
      <c r="E195" s="5">
        <v>24.14</v>
      </c>
      <c r="F195" s="6">
        <f>0/1000</f>
        <v>0</v>
      </c>
      <c r="G195" s="127" t="s">
        <v>46</v>
      </c>
    </row>
    <row r="196" spans="1:7" ht="24">
      <c r="A196" s="1">
        <f t="shared" si="10"/>
        <v>192</v>
      </c>
      <c r="B196" s="2" t="s">
        <v>303</v>
      </c>
      <c r="C196" s="3" t="s">
        <v>305</v>
      </c>
      <c r="D196" s="4" t="s">
        <v>281</v>
      </c>
      <c r="E196" s="5">
        <v>24.14</v>
      </c>
      <c r="F196" s="6">
        <f aca="true" t="shared" si="12" ref="F196:F217">F1195/1000</f>
        <v>0</v>
      </c>
      <c r="G196" s="126"/>
    </row>
    <row r="197" spans="1:7" ht="24">
      <c r="A197" s="1">
        <f t="shared" si="10"/>
        <v>193</v>
      </c>
      <c r="B197" s="2" t="s">
        <v>303</v>
      </c>
      <c r="C197" s="3" t="s">
        <v>306</v>
      </c>
      <c r="D197" s="4" t="s">
        <v>281</v>
      </c>
      <c r="E197" s="5">
        <v>24.14</v>
      </c>
      <c r="F197" s="6">
        <f t="shared" si="12"/>
        <v>0</v>
      </c>
      <c r="G197" s="126"/>
    </row>
    <row r="198" spans="1:7" ht="24">
      <c r="A198" s="1">
        <f t="shared" si="10"/>
        <v>194</v>
      </c>
      <c r="B198" s="2" t="s">
        <v>303</v>
      </c>
      <c r="C198" s="3" t="s">
        <v>307</v>
      </c>
      <c r="D198" s="4" t="s">
        <v>281</v>
      </c>
      <c r="E198" s="5">
        <v>24.14</v>
      </c>
      <c r="F198" s="6">
        <f t="shared" si="12"/>
        <v>0</v>
      </c>
      <c r="G198" s="126"/>
    </row>
    <row r="199" spans="1:7" ht="24">
      <c r="A199" s="1">
        <f t="shared" si="10"/>
        <v>195</v>
      </c>
      <c r="B199" s="2" t="s">
        <v>303</v>
      </c>
      <c r="C199" s="3" t="s">
        <v>308</v>
      </c>
      <c r="D199" s="4" t="s">
        <v>281</v>
      </c>
      <c r="E199" s="5">
        <v>24.14</v>
      </c>
      <c r="F199" s="6">
        <f t="shared" si="12"/>
        <v>0</v>
      </c>
      <c r="G199" s="126"/>
    </row>
    <row r="200" spans="1:7" ht="24">
      <c r="A200" s="1">
        <f t="shared" si="10"/>
        <v>196</v>
      </c>
      <c r="B200" s="2" t="s">
        <v>303</v>
      </c>
      <c r="C200" s="3" t="s">
        <v>309</v>
      </c>
      <c r="D200" s="4" t="s">
        <v>281</v>
      </c>
      <c r="E200" s="5">
        <v>24.14</v>
      </c>
      <c r="F200" s="6">
        <f t="shared" si="12"/>
        <v>0</v>
      </c>
      <c r="G200" s="10"/>
    </row>
    <row r="201" spans="1:7" ht="24">
      <c r="A201" s="1">
        <f t="shared" si="10"/>
        <v>197</v>
      </c>
      <c r="B201" s="2" t="s">
        <v>303</v>
      </c>
      <c r="C201" s="3" t="s">
        <v>310</v>
      </c>
      <c r="D201" s="4" t="s">
        <v>281</v>
      </c>
      <c r="E201" s="5">
        <v>24.14</v>
      </c>
      <c r="F201" s="6">
        <f t="shared" si="12"/>
        <v>0</v>
      </c>
      <c r="G201" s="10"/>
    </row>
    <row r="202" spans="1:7" ht="24">
      <c r="A202" s="1">
        <f t="shared" si="10"/>
        <v>198</v>
      </c>
      <c r="B202" s="2" t="s">
        <v>303</v>
      </c>
      <c r="C202" s="3" t="s">
        <v>311</v>
      </c>
      <c r="D202" s="4" t="s">
        <v>281</v>
      </c>
      <c r="E202" s="5">
        <v>24.14</v>
      </c>
      <c r="F202" s="6">
        <f t="shared" si="12"/>
        <v>0</v>
      </c>
      <c r="G202" s="8"/>
    </row>
    <row r="203" spans="1:7" ht="24">
      <c r="A203" s="1">
        <f t="shared" si="10"/>
        <v>199</v>
      </c>
      <c r="B203" s="2" t="s">
        <v>303</v>
      </c>
      <c r="C203" s="3" t="s">
        <v>312</v>
      </c>
      <c r="D203" s="4" t="s">
        <v>281</v>
      </c>
      <c r="E203" s="5">
        <v>24.14</v>
      </c>
      <c r="F203" s="6">
        <f t="shared" si="12"/>
        <v>0</v>
      </c>
      <c r="G203" s="8"/>
    </row>
    <row r="204" spans="1:7" ht="24">
      <c r="A204" s="1">
        <f t="shared" si="10"/>
        <v>200</v>
      </c>
      <c r="B204" s="2" t="s">
        <v>303</v>
      </c>
      <c r="C204" s="3" t="s">
        <v>313</v>
      </c>
      <c r="D204" s="4" t="s">
        <v>281</v>
      </c>
      <c r="E204" s="5">
        <v>24.14</v>
      </c>
      <c r="F204" s="6">
        <f t="shared" si="12"/>
        <v>0</v>
      </c>
      <c r="G204" s="8"/>
    </row>
    <row r="205" spans="1:7" ht="24">
      <c r="A205" s="1">
        <f t="shared" si="10"/>
        <v>201</v>
      </c>
      <c r="B205" s="2" t="s">
        <v>303</v>
      </c>
      <c r="C205" s="3" t="s">
        <v>314</v>
      </c>
      <c r="D205" s="4" t="s">
        <v>281</v>
      </c>
      <c r="E205" s="5">
        <v>24.14</v>
      </c>
      <c r="F205" s="6">
        <f t="shared" si="12"/>
        <v>0</v>
      </c>
      <c r="G205" s="8"/>
    </row>
    <row r="206" spans="1:7" ht="24">
      <c r="A206" s="1">
        <f t="shared" si="10"/>
        <v>202</v>
      </c>
      <c r="B206" s="2" t="s">
        <v>303</v>
      </c>
      <c r="C206" s="3" t="s">
        <v>315</v>
      </c>
      <c r="D206" s="4" t="s">
        <v>281</v>
      </c>
      <c r="E206" s="5">
        <v>24.14</v>
      </c>
      <c r="F206" s="6">
        <f t="shared" si="12"/>
        <v>0</v>
      </c>
      <c r="G206" s="8"/>
    </row>
    <row r="207" spans="1:7" ht="24">
      <c r="A207" s="1">
        <f t="shared" si="10"/>
        <v>203</v>
      </c>
      <c r="B207" s="2" t="s">
        <v>303</v>
      </c>
      <c r="C207" s="3" t="s">
        <v>316</v>
      </c>
      <c r="D207" s="4" t="s">
        <v>281</v>
      </c>
      <c r="E207" s="5">
        <v>24.14</v>
      </c>
      <c r="F207" s="6">
        <f t="shared" si="12"/>
        <v>0</v>
      </c>
      <c r="G207" s="11"/>
    </row>
    <row r="208" spans="1:7" ht="24">
      <c r="A208" s="1">
        <f t="shared" si="10"/>
        <v>204</v>
      </c>
      <c r="B208" s="2" t="s">
        <v>303</v>
      </c>
      <c r="C208" s="3" t="s">
        <v>317</v>
      </c>
      <c r="D208" s="4" t="s">
        <v>281</v>
      </c>
      <c r="E208" s="5">
        <v>24.14</v>
      </c>
      <c r="F208" s="6">
        <f t="shared" si="12"/>
        <v>0</v>
      </c>
      <c r="G208" s="10"/>
    </row>
    <row r="209" spans="1:7" ht="24">
      <c r="A209" s="1">
        <f t="shared" si="10"/>
        <v>205</v>
      </c>
      <c r="B209" s="2" t="s">
        <v>303</v>
      </c>
      <c r="C209" s="3" t="s">
        <v>318</v>
      </c>
      <c r="D209" s="4" t="s">
        <v>281</v>
      </c>
      <c r="E209" s="5">
        <v>24.14</v>
      </c>
      <c r="F209" s="6">
        <f t="shared" si="12"/>
        <v>0</v>
      </c>
      <c r="G209" s="10"/>
    </row>
    <row r="210" spans="1:7" ht="24">
      <c r="A210" s="1">
        <f t="shared" si="10"/>
        <v>206</v>
      </c>
      <c r="B210" s="2" t="s">
        <v>303</v>
      </c>
      <c r="C210" s="3" t="s">
        <v>319</v>
      </c>
      <c r="D210" s="4" t="s">
        <v>281</v>
      </c>
      <c r="E210" s="5">
        <v>24.14</v>
      </c>
      <c r="F210" s="6">
        <f t="shared" si="12"/>
        <v>0</v>
      </c>
      <c r="G210" s="10"/>
    </row>
    <row r="211" spans="1:7" ht="15">
      <c r="A211" s="1">
        <f t="shared" si="10"/>
        <v>207</v>
      </c>
      <c r="B211" s="2" t="s">
        <v>320</v>
      </c>
      <c r="C211" s="3" t="s">
        <v>321</v>
      </c>
      <c r="D211" s="4" t="s">
        <v>281</v>
      </c>
      <c r="E211" s="5">
        <v>7.89</v>
      </c>
      <c r="F211" s="6">
        <f t="shared" si="12"/>
        <v>0</v>
      </c>
      <c r="G211" s="10"/>
    </row>
    <row r="212" spans="1:7" ht="15">
      <c r="A212" s="1">
        <f t="shared" si="10"/>
        <v>208</v>
      </c>
      <c r="B212" s="2" t="s">
        <v>322</v>
      </c>
      <c r="C212" s="3" t="s">
        <v>323</v>
      </c>
      <c r="D212" s="4" t="s">
        <v>324</v>
      </c>
      <c r="E212" s="5">
        <v>30</v>
      </c>
      <c r="F212" s="6">
        <f t="shared" si="12"/>
        <v>0</v>
      </c>
      <c r="G212" s="10"/>
    </row>
    <row r="213" spans="1:7" ht="15">
      <c r="A213" s="1">
        <f t="shared" si="10"/>
        <v>209</v>
      </c>
      <c r="B213" s="2" t="s">
        <v>322</v>
      </c>
      <c r="C213" s="3" t="s">
        <v>325</v>
      </c>
      <c r="D213" s="4" t="s">
        <v>324</v>
      </c>
      <c r="E213" s="5">
        <v>30</v>
      </c>
      <c r="F213" s="6">
        <f t="shared" si="12"/>
        <v>0</v>
      </c>
      <c r="G213" s="8"/>
    </row>
    <row r="214" spans="1:7" ht="24">
      <c r="A214" s="1">
        <f t="shared" si="10"/>
        <v>210</v>
      </c>
      <c r="B214" s="2" t="s">
        <v>326</v>
      </c>
      <c r="C214" s="3" t="s">
        <v>327</v>
      </c>
      <c r="D214" s="4" t="s">
        <v>324</v>
      </c>
      <c r="E214" s="5">
        <v>9</v>
      </c>
      <c r="F214" s="6">
        <f t="shared" si="12"/>
        <v>0</v>
      </c>
      <c r="G214" s="8"/>
    </row>
    <row r="215" spans="1:7" ht="24">
      <c r="A215" s="1">
        <f t="shared" si="10"/>
        <v>211</v>
      </c>
      <c r="B215" s="2" t="s">
        <v>326</v>
      </c>
      <c r="C215" s="3" t="s">
        <v>328</v>
      </c>
      <c r="D215" s="4" t="s">
        <v>324</v>
      </c>
      <c r="E215" s="5">
        <v>9</v>
      </c>
      <c r="F215" s="6">
        <f t="shared" si="12"/>
        <v>0</v>
      </c>
      <c r="G215" s="8"/>
    </row>
    <row r="216" spans="1:7" ht="24">
      <c r="A216" s="1">
        <f t="shared" si="10"/>
        <v>212</v>
      </c>
      <c r="B216" s="2" t="s">
        <v>329</v>
      </c>
      <c r="C216" s="3" t="s">
        <v>330</v>
      </c>
      <c r="D216" s="4" t="s">
        <v>324</v>
      </c>
      <c r="E216" s="5">
        <v>4</v>
      </c>
      <c r="F216" s="6">
        <f t="shared" si="12"/>
        <v>0</v>
      </c>
      <c r="G216" s="8"/>
    </row>
    <row r="217" spans="1:7" ht="24">
      <c r="A217" s="1">
        <f aca="true" t="shared" si="13" ref="A217:A275">A216+1</f>
        <v>213</v>
      </c>
      <c r="B217" s="2" t="s">
        <v>329</v>
      </c>
      <c r="C217" s="3" t="s">
        <v>331</v>
      </c>
      <c r="D217" s="4" t="s">
        <v>324</v>
      </c>
      <c r="E217" s="5">
        <v>4</v>
      </c>
      <c r="F217" s="6">
        <f t="shared" si="12"/>
        <v>0</v>
      </c>
      <c r="G217" s="8"/>
    </row>
    <row r="218" spans="1:7" ht="24">
      <c r="A218" s="1">
        <f t="shared" si="13"/>
        <v>214</v>
      </c>
      <c r="B218" s="2" t="s">
        <v>332</v>
      </c>
      <c r="C218" s="3" t="s">
        <v>333</v>
      </c>
      <c r="D218" s="4" t="s">
        <v>324</v>
      </c>
      <c r="E218" s="5">
        <v>53.5</v>
      </c>
      <c r="F218" s="6">
        <v>36.56</v>
      </c>
      <c r="G218" s="8"/>
    </row>
    <row r="219" spans="1:7" ht="24">
      <c r="A219" s="1">
        <f t="shared" si="13"/>
        <v>215</v>
      </c>
      <c r="B219" s="2" t="s">
        <v>334</v>
      </c>
      <c r="C219" s="3" t="s">
        <v>335</v>
      </c>
      <c r="D219" s="4" t="s">
        <v>336</v>
      </c>
      <c r="E219" s="5">
        <v>17.48</v>
      </c>
      <c r="F219" s="6">
        <f aca="true" t="shared" si="14" ref="F219:F245">F1218/1000</f>
        <v>0</v>
      </c>
      <c r="G219" s="8"/>
    </row>
    <row r="220" spans="1:7" ht="24">
      <c r="A220" s="1">
        <f t="shared" si="13"/>
        <v>216</v>
      </c>
      <c r="B220" s="2" t="s">
        <v>337</v>
      </c>
      <c r="C220" s="3" t="s">
        <v>338</v>
      </c>
      <c r="D220" s="4" t="s">
        <v>339</v>
      </c>
      <c r="E220" s="5">
        <v>11.75</v>
      </c>
      <c r="F220" s="6">
        <f t="shared" si="14"/>
        <v>0</v>
      </c>
      <c r="G220" s="8"/>
    </row>
    <row r="221" spans="1:7" ht="24">
      <c r="A221" s="1">
        <f t="shared" si="13"/>
        <v>217</v>
      </c>
      <c r="B221" s="2" t="s">
        <v>337</v>
      </c>
      <c r="C221" s="3" t="s">
        <v>340</v>
      </c>
      <c r="D221" s="4" t="s">
        <v>339</v>
      </c>
      <c r="E221" s="5">
        <v>11.75</v>
      </c>
      <c r="F221" s="6">
        <f t="shared" si="14"/>
        <v>0</v>
      </c>
      <c r="G221" s="8"/>
    </row>
    <row r="222" spans="1:7" ht="24">
      <c r="A222" s="1">
        <f t="shared" si="13"/>
        <v>218</v>
      </c>
      <c r="B222" s="2" t="s">
        <v>337</v>
      </c>
      <c r="C222" s="3" t="s">
        <v>341</v>
      </c>
      <c r="D222" s="4" t="s">
        <v>339</v>
      </c>
      <c r="E222" s="5">
        <v>11.75</v>
      </c>
      <c r="F222" s="6">
        <f t="shared" si="14"/>
        <v>0</v>
      </c>
      <c r="G222" s="8"/>
    </row>
    <row r="223" spans="1:7" ht="24">
      <c r="A223" s="1">
        <f t="shared" si="13"/>
        <v>219</v>
      </c>
      <c r="B223" s="2" t="s">
        <v>337</v>
      </c>
      <c r="C223" s="3" t="s">
        <v>342</v>
      </c>
      <c r="D223" s="4" t="s">
        <v>339</v>
      </c>
      <c r="E223" s="5">
        <v>11.75</v>
      </c>
      <c r="F223" s="6">
        <f t="shared" si="14"/>
        <v>0</v>
      </c>
      <c r="G223" s="8"/>
    </row>
    <row r="224" spans="1:7" ht="24">
      <c r="A224" s="1">
        <f t="shared" si="13"/>
        <v>220</v>
      </c>
      <c r="B224" s="2" t="s">
        <v>343</v>
      </c>
      <c r="C224" s="3" t="s">
        <v>344</v>
      </c>
      <c r="D224" s="4" t="s">
        <v>339</v>
      </c>
      <c r="E224" s="5">
        <v>11.75</v>
      </c>
      <c r="F224" s="6">
        <f t="shared" si="14"/>
        <v>0</v>
      </c>
      <c r="G224" s="8"/>
    </row>
    <row r="225" spans="1:7" ht="24">
      <c r="A225" s="1">
        <f t="shared" si="13"/>
        <v>221</v>
      </c>
      <c r="B225" s="2" t="s">
        <v>343</v>
      </c>
      <c r="C225" s="3" t="s">
        <v>345</v>
      </c>
      <c r="D225" s="4" t="s">
        <v>339</v>
      </c>
      <c r="E225" s="5">
        <v>11.75</v>
      </c>
      <c r="F225" s="6">
        <f t="shared" si="14"/>
        <v>0</v>
      </c>
      <c r="G225" s="127" t="s">
        <v>46</v>
      </c>
    </row>
    <row r="226" spans="1:7" ht="24">
      <c r="A226" s="1">
        <f t="shared" si="13"/>
        <v>222</v>
      </c>
      <c r="B226" s="2" t="s">
        <v>343</v>
      </c>
      <c r="C226" s="3" t="s">
        <v>346</v>
      </c>
      <c r="D226" s="4" t="s">
        <v>339</v>
      </c>
      <c r="E226" s="5">
        <v>11.75</v>
      </c>
      <c r="F226" s="6">
        <f t="shared" si="14"/>
        <v>0</v>
      </c>
      <c r="G226" s="126"/>
    </row>
    <row r="227" spans="1:7" ht="24">
      <c r="A227" s="1">
        <f t="shared" si="13"/>
        <v>223</v>
      </c>
      <c r="B227" s="2" t="s">
        <v>343</v>
      </c>
      <c r="C227" s="3" t="s">
        <v>347</v>
      </c>
      <c r="D227" s="4" t="s">
        <v>339</v>
      </c>
      <c r="E227" s="5">
        <v>11.75</v>
      </c>
      <c r="F227" s="6">
        <f t="shared" si="14"/>
        <v>0</v>
      </c>
      <c r="G227" s="126"/>
    </row>
    <row r="228" spans="1:7" ht="24">
      <c r="A228" s="1">
        <f t="shared" si="13"/>
        <v>224</v>
      </c>
      <c r="B228" s="2" t="s">
        <v>343</v>
      </c>
      <c r="C228" s="3" t="s">
        <v>348</v>
      </c>
      <c r="D228" s="4" t="s">
        <v>339</v>
      </c>
      <c r="E228" s="5">
        <v>11.75</v>
      </c>
      <c r="F228" s="6">
        <f t="shared" si="14"/>
        <v>0</v>
      </c>
      <c r="G228" s="126"/>
    </row>
    <row r="229" spans="1:7" ht="24">
      <c r="A229" s="1">
        <f t="shared" si="13"/>
        <v>225</v>
      </c>
      <c r="B229" s="2" t="s">
        <v>343</v>
      </c>
      <c r="C229" s="3" t="s">
        <v>349</v>
      </c>
      <c r="D229" s="4" t="s">
        <v>339</v>
      </c>
      <c r="E229" s="5">
        <v>11.75</v>
      </c>
      <c r="F229" s="6">
        <f t="shared" si="14"/>
        <v>0</v>
      </c>
      <c r="G229" s="126"/>
    </row>
    <row r="230" spans="1:7" ht="24">
      <c r="A230" s="1">
        <f t="shared" si="13"/>
        <v>226</v>
      </c>
      <c r="B230" s="2" t="s">
        <v>343</v>
      </c>
      <c r="C230" s="3" t="s">
        <v>350</v>
      </c>
      <c r="D230" s="4" t="s">
        <v>339</v>
      </c>
      <c r="E230" s="5">
        <v>11.75</v>
      </c>
      <c r="F230" s="6">
        <f t="shared" si="14"/>
        <v>0</v>
      </c>
      <c r="G230" s="126"/>
    </row>
    <row r="231" spans="1:7" ht="24">
      <c r="A231" s="1">
        <f t="shared" si="13"/>
        <v>227</v>
      </c>
      <c r="B231" s="2" t="s">
        <v>343</v>
      </c>
      <c r="C231" s="3" t="s">
        <v>351</v>
      </c>
      <c r="D231" s="4" t="s">
        <v>339</v>
      </c>
      <c r="E231" s="5">
        <v>11.75</v>
      </c>
      <c r="F231" s="6">
        <f t="shared" si="14"/>
        <v>0</v>
      </c>
      <c r="G231" s="126"/>
    </row>
    <row r="232" spans="1:7" ht="24">
      <c r="A232" s="1">
        <f t="shared" si="13"/>
        <v>228</v>
      </c>
      <c r="B232" s="2" t="s">
        <v>343</v>
      </c>
      <c r="C232" s="3" t="s">
        <v>352</v>
      </c>
      <c r="D232" s="4" t="s">
        <v>339</v>
      </c>
      <c r="E232" s="5">
        <v>11.75</v>
      </c>
      <c r="F232" s="6">
        <f t="shared" si="14"/>
        <v>0</v>
      </c>
      <c r="G232" s="126"/>
    </row>
    <row r="233" spans="1:7" ht="24">
      <c r="A233" s="1">
        <f t="shared" si="13"/>
        <v>229</v>
      </c>
      <c r="B233" s="2" t="s">
        <v>343</v>
      </c>
      <c r="C233" s="3" t="s">
        <v>353</v>
      </c>
      <c r="D233" s="4" t="s">
        <v>339</v>
      </c>
      <c r="E233" s="5">
        <v>11.75</v>
      </c>
      <c r="F233" s="6">
        <f t="shared" si="14"/>
        <v>0</v>
      </c>
      <c r="G233" s="8"/>
    </row>
    <row r="234" spans="1:7" ht="24">
      <c r="A234" s="1">
        <f t="shared" si="13"/>
        <v>230</v>
      </c>
      <c r="B234" s="2" t="s">
        <v>343</v>
      </c>
      <c r="C234" s="3" t="s">
        <v>354</v>
      </c>
      <c r="D234" s="4" t="s">
        <v>339</v>
      </c>
      <c r="E234" s="5">
        <v>11.75</v>
      </c>
      <c r="F234" s="6">
        <f t="shared" si="14"/>
        <v>0</v>
      </c>
      <c r="G234" s="8"/>
    </row>
    <row r="235" spans="1:7" ht="24">
      <c r="A235" s="1">
        <f t="shared" si="13"/>
        <v>231</v>
      </c>
      <c r="B235" s="2" t="s">
        <v>343</v>
      </c>
      <c r="C235" s="3" t="s">
        <v>355</v>
      </c>
      <c r="D235" s="4" t="s">
        <v>339</v>
      </c>
      <c r="E235" s="5">
        <v>11.75</v>
      </c>
      <c r="F235" s="6">
        <f t="shared" si="14"/>
        <v>0</v>
      </c>
      <c r="G235" s="8"/>
    </row>
    <row r="236" spans="1:7" ht="24">
      <c r="A236" s="1">
        <f t="shared" si="13"/>
        <v>232</v>
      </c>
      <c r="B236" s="2" t="s">
        <v>343</v>
      </c>
      <c r="C236" s="3" t="s">
        <v>356</v>
      </c>
      <c r="D236" s="4" t="s">
        <v>339</v>
      </c>
      <c r="E236" s="5">
        <v>11.75</v>
      </c>
      <c r="F236" s="6">
        <f t="shared" si="14"/>
        <v>0</v>
      </c>
      <c r="G236" s="8"/>
    </row>
    <row r="237" spans="1:7" ht="24">
      <c r="A237" s="1">
        <f t="shared" si="13"/>
        <v>233</v>
      </c>
      <c r="B237" s="2" t="s">
        <v>343</v>
      </c>
      <c r="C237" s="3" t="s">
        <v>357</v>
      </c>
      <c r="D237" s="4" t="s">
        <v>339</v>
      </c>
      <c r="E237" s="5">
        <v>11.75</v>
      </c>
      <c r="F237" s="6">
        <f t="shared" si="14"/>
        <v>0</v>
      </c>
      <c r="G237" s="8"/>
    </row>
    <row r="238" spans="1:7" ht="24">
      <c r="A238" s="1">
        <f t="shared" si="13"/>
        <v>234</v>
      </c>
      <c r="B238" s="2" t="s">
        <v>343</v>
      </c>
      <c r="C238" s="3" t="s">
        <v>358</v>
      </c>
      <c r="D238" s="4" t="s">
        <v>339</v>
      </c>
      <c r="E238" s="5">
        <v>11.75</v>
      </c>
      <c r="F238" s="6">
        <f t="shared" si="14"/>
        <v>0</v>
      </c>
      <c r="G238" s="8"/>
    </row>
    <row r="239" spans="1:7" ht="24">
      <c r="A239" s="1">
        <f t="shared" si="13"/>
        <v>235</v>
      </c>
      <c r="B239" s="2" t="s">
        <v>343</v>
      </c>
      <c r="C239" s="3" t="s">
        <v>359</v>
      </c>
      <c r="D239" s="4" t="s">
        <v>339</v>
      </c>
      <c r="E239" s="5">
        <v>11.75</v>
      </c>
      <c r="F239" s="6">
        <f t="shared" si="14"/>
        <v>0</v>
      </c>
      <c r="G239" s="8"/>
    </row>
    <row r="240" spans="1:7" ht="24">
      <c r="A240" s="1">
        <f t="shared" si="13"/>
        <v>236</v>
      </c>
      <c r="B240" s="2" t="s">
        <v>360</v>
      </c>
      <c r="C240" s="3" t="s">
        <v>361</v>
      </c>
      <c r="D240" s="4" t="s">
        <v>339</v>
      </c>
      <c r="E240" s="5">
        <v>11.75</v>
      </c>
      <c r="F240" s="6">
        <f t="shared" si="14"/>
        <v>0</v>
      </c>
      <c r="G240" s="11"/>
    </row>
    <row r="241" spans="1:7" ht="24">
      <c r="A241" s="1">
        <f t="shared" si="13"/>
        <v>237</v>
      </c>
      <c r="B241" s="2" t="s">
        <v>360</v>
      </c>
      <c r="C241" s="3" t="s">
        <v>362</v>
      </c>
      <c r="D241" s="4" t="s">
        <v>339</v>
      </c>
      <c r="E241" s="5">
        <v>11.75</v>
      </c>
      <c r="F241" s="6">
        <f t="shared" si="14"/>
        <v>0</v>
      </c>
      <c r="G241" s="10"/>
    </row>
    <row r="242" spans="1:7" ht="24">
      <c r="A242" s="1">
        <f t="shared" si="13"/>
        <v>238</v>
      </c>
      <c r="B242" s="2" t="s">
        <v>360</v>
      </c>
      <c r="C242" s="3" t="s">
        <v>363</v>
      </c>
      <c r="D242" s="4" t="s">
        <v>339</v>
      </c>
      <c r="E242" s="5">
        <v>11.75</v>
      </c>
      <c r="F242" s="6">
        <f t="shared" si="14"/>
        <v>0</v>
      </c>
      <c r="G242" s="10"/>
    </row>
    <row r="243" spans="1:7" ht="24">
      <c r="A243" s="1">
        <f t="shared" si="13"/>
        <v>239</v>
      </c>
      <c r="B243" s="2" t="s">
        <v>360</v>
      </c>
      <c r="C243" s="3" t="s">
        <v>364</v>
      </c>
      <c r="D243" s="4" t="s">
        <v>339</v>
      </c>
      <c r="E243" s="5">
        <v>11.75</v>
      </c>
      <c r="F243" s="6">
        <f t="shared" si="14"/>
        <v>0</v>
      </c>
      <c r="G243" s="10"/>
    </row>
    <row r="244" spans="1:7" ht="24">
      <c r="A244" s="1">
        <f t="shared" si="13"/>
        <v>240</v>
      </c>
      <c r="B244" s="2" t="s">
        <v>365</v>
      </c>
      <c r="C244" s="3" t="s">
        <v>366</v>
      </c>
      <c r="D244" s="4" t="s">
        <v>339</v>
      </c>
      <c r="E244" s="5">
        <v>11.75</v>
      </c>
      <c r="F244" s="6">
        <f t="shared" si="14"/>
        <v>0</v>
      </c>
      <c r="G244" s="8"/>
    </row>
    <row r="245" spans="1:7" ht="24">
      <c r="A245" s="1">
        <f t="shared" si="13"/>
        <v>241</v>
      </c>
      <c r="B245" s="2" t="s">
        <v>365</v>
      </c>
      <c r="C245" s="3" t="s">
        <v>367</v>
      </c>
      <c r="D245" s="4" t="s">
        <v>339</v>
      </c>
      <c r="E245" s="5">
        <v>11.75</v>
      </c>
      <c r="F245" s="6">
        <f t="shared" si="14"/>
        <v>0</v>
      </c>
      <c r="G245" s="8"/>
    </row>
    <row r="246" spans="1:7" ht="15">
      <c r="A246" s="1">
        <f t="shared" si="13"/>
        <v>242</v>
      </c>
      <c r="B246" s="2" t="s">
        <v>368</v>
      </c>
      <c r="C246" s="3" t="s">
        <v>369</v>
      </c>
      <c r="D246" s="4" t="s">
        <v>370</v>
      </c>
      <c r="E246" s="5">
        <v>63.11</v>
      </c>
      <c r="F246" s="6">
        <f>33661.08/1000</f>
        <v>33.66108</v>
      </c>
      <c r="G246" s="8"/>
    </row>
    <row r="247" spans="1:7" ht="36">
      <c r="A247" s="1">
        <f t="shared" si="13"/>
        <v>243</v>
      </c>
      <c r="B247" s="2" t="s">
        <v>371</v>
      </c>
      <c r="C247" s="3" t="s">
        <v>372</v>
      </c>
      <c r="D247" s="4" t="s">
        <v>370</v>
      </c>
      <c r="E247" s="5">
        <v>55</v>
      </c>
      <c r="F247" s="6">
        <f>29332.96/1000</f>
        <v>29.33296</v>
      </c>
      <c r="G247" s="8"/>
    </row>
    <row r="248" spans="1:7" ht="15">
      <c r="A248" s="1">
        <f t="shared" si="13"/>
        <v>244</v>
      </c>
      <c r="B248" s="2" t="s">
        <v>274</v>
      </c>
      <c r="C248" s="3" t="s">
        <v>373</v>
      </c>
      <c r="D248" s="4" t="s">
        <v>276</v>
      </c>
      <c r="E248" s="5">
        <v>40.9</v>
      </c>
      <c r="F248" s="6">
        <f>14996.92/1000</f>
        <v>14.99692</v>
      </c>
      <c r="G248" s="8"/>
    </row>
    <row r="249" spans="1:7" ht="15">
      <c r="A249" s="1">
        <f t="shared" si="13"/>
        <v>245</v>
      </c>
      <c r="B249" s="2" t="s">
        <v>374</v>
      </c>
      <c r="C249" s="3" t="s">
        <v>375</v>
      </c>
      <c r="D249" s="4" t="s">
        <v>376</v>
      </c>
      <c r="E249" s="5">
        <v>585.46</v>
      </c>
      <c r="F249" s="6">
        <f>30921.98/1000</f>
        <v>30.921979999999998</v>
      </c>
      <c r="G249" s="8"/>
    </row>
    <row r="250" spans="1:7" ht="15">
      <c r="A250" s="1">
        <f t="shared" si="13"/>
        <v>246</v>
      </c>
      <c r="B250" s="2" t="s">
        <v>374</v>
      </c>
      <c r="C250" s="3" t="s">
        <v>377</v>
      </c>
      <c r="D250" s="4" t="s">
        <v>376</v>
      </c>
      <c r="E250" s="5">
        <v>971.17</v>
      </c>
      <c r="F250" s="6">
        <f>63572.14/1000</f>
        <v>63.57214</v>
      </c>
      <c r="G250" s="8"/>
    </row>
    <row r="251" spans="1:7" ht="15">
      <c r="A251" s="1">
        <f t="shared" si="13"/>
        <v>247</v>
      </c>
      <c r="B251" s="2" t="s">
        <v>378</v>
      </c>
      <c r="C251" s="3" t="s">
        <v>379</v>
      </c>
      <c r="D251" s="4" t="s">
        <v>380</v>
      </c>
      <c r="E251" s="5">
        <v>9.2</v>
      </c>
      <c r="F251" s="6">
        <f aca="true" t="shared" si="15" ref="F251:F256">F1250/1000</f>
        <v>0</v>
      </c>
      <c r="G251" s="8"/>
    </row>
    <row r="252" spans="1:7" ht="15">
      <c r="A252" s="1">
        <f t="shared" si="13"/>
        <v>248</v>
      </c>
      <c r="B252" s="2" t="s">
        <v>378</v>
      </c>
      <c r="C252" s="3" t="s">
        <v>381</v>
      </c>
      <c r="D252" s="4" t="s">
        <v>380</v>
      </c>
      <c r="E252" s="5">
        <v>9.2</v>
      </c>
      <c r="F252" s="6">
        <f t="shared" si="15"/>
        <v>0</v>
      </c>
      <c r="G252" s="8"/>
    </row>
    <row r="253" spans="1:7" ht="15">
      <c r="A253" s="1">
        <f t="shared" si="13"/>
        <v>249</v>
      </c>
      <c r="B253" s="2" t="s">
        <v>382</v>
      </c>
      <c r="C253" s="3" t="s">
        <v>383</v>
      </c>
      <c r="D253" s="4" t="s">
        <v>380</v>
      </c>
      <c r="E253" s="5">
        <v>9.2</v>
      </c>
      <c r="F253" s="6">
        <f t="shared" si="15"/>
        <v>0</v>
      </c>
      <c r="G253" s="8"/>
    </row>
    <row r="254" spans="1:7" ht="15">
      <c r="A254" s="1">
        <f t="shared" si="13"/>
        <v>250</v>
      </c>
      <c r="B254" s="2" t="s">
        <v>382</v>
      </c>
      <c r="C254" s="3" t="s">
        <v>384</v>
      </c>
      <c r="D254" s="4" t="s">
        <v>380</v>
      </c>
      <c r="E254" s="5">
        <v>9.2</v>
      </c>
      <c r="F254" s="6">
        <f t="shared" si="15"/>
        <v>0</v>
      </c>
      <c r="G254" s="8"/>
    </row>
    <row r="255" spans="1:7" ht="15">
      <c r="A255" s="1">
        <f t="shared" si="13"/>
        <v>251</v>
      </c>
      <c r="B255" s="2" t="s">
        <v>382</v>
      </c>
      <c r="C255" s="3" t="s">
        <v>385</v>
      </c>
      <c r="D255" s="4" t="s">
        <v>380</v>
      </c>
      <c r="E255" s="5">
        <v>9.2</v>
      </c>
      <c r="F255" s="6">
        <f t="shared" si="15"/>
        <v>0</v>
      </c>
      <c r="G255" s="8"/>
    </row>
    <row r="256" spans="1:7" ht="15">
      <c r="A256" s="1">
        <f t="shared" si="13"/>
        <v>252</v>
      </c>
      <c r="B256" s="2" t="s">
        <v>382</v>
      </c>
      <c r="C256" s="3" t="s">
        <v>386</v>
      </c>
      <c r="D256" s="4" t="s">
        <v>380</v>
      </c>
      <c r="E256" s="5">
        <v>9.2</v>
      </c>
      <c r="F256" s="6">
        <f t="shared" si="15"/>
        <v>0</v>
      </c>
      <c r="G256" s="8"/>
    </row>
    <row r="257" spans="1:7" ht="15">
      <c r="A257" s="1">
        <f t="shared" si="13"/>
        <v>253</v>
      </c>
      <c r="B257" s="2" t="s">
        <v>387</v>
      </c>
      <c r="C257" s="3" t="s">
        <v>388</v>
      </c>
      <c r="D257" s="4" t="s">
        <v>389</v>
      </c>
      <c r="E257" s="5">
        <v>253</v>
      </c>
      <c r="F257" s="6">
        <v>0</v>
      </c>
      <c r="G257" s="8"/>
    </row>
    <row r="258" spans="1:7" ht="15">
      <c r="A258" s="1">
        <f t="shared" si="13"/>
        <v>254</v>
      </c>
      <c r="B258" s="2" t="s">
        <v>390</v>
      </c>
      <c r="C258" s="3" t="s">
        <v>391</v>
      </c>
      <c r="D258" s="4" t="s">
        <v>69</v>
      </c>
      <c r="E258" s="5">
        <v>2549.31</v>
      </c>
      <c r="F258" s="6">
        <f>1317142.66/1000</f>
        <v>1317.14266</v>
      </c>
      <c r="G258" s="8"/>
    </row>
    <row r="259" spans="1:7" ht="15">
      <c r="A259" s="1">
        <f t="shared" si="13"/>
        <v>255</v>
      </c>
      <c r="B259" s="2" t="s">
        <v>392</v>
      </c>
      <c r="C259" s="3" t="s">
        <v>393</v>
      </c>
      <c r="D259" s="4" t="s">
        <v>394</v>
      </c>
      <c r="E259" s="5">
        <v>9.39</v>
      </c>
      <c r="F259" s="6">
        <f>F1258/1000</f>
        <v>0</v>
      </c>
      <c r="G259" s="127" t="s">
        <v>46</v>
      </c>
    </row>
    <row r="260" spans="1:7" ht="36">
      <c r="A260" s="1">
        <f t="shared" si="13"/>
        <v>256</v>
      </c>
      <c r="B260" s="2" t="s">
        <v>395</v>
      </c>
      <c r="C260" s="3" t="s">
        <v>396</v>
      </c>
      <c r="D260" s="4" t="s">
        <v>397</v>
      </c>
      <c r="E260" s="5">
        <f>62979/1000</f>
        <v>62.979</v>
      </c>
      <c r="F260" s="6">
        <v>41.11</v>
      </c>
      <c r="G260" s="126"/>
    </row>
    <row r="261" spans="1:7" ht="15">
      <c r="A261" s="1">
        <f t="shared" si="13"/>
        <v>257</v>
      </c>
      <c r="B261" s="2" t="s">
        <v>398</v>
      </c>
      <c r="C261" s="3" t="s">
        <v>399</v>
      </c>
      <c r="D261" s="4" t="s">
        <v>400</v>
      </c>
      <c r="E261" s="5">
        <v>5.89</v>
      </c>
      <c r="F261" s="6">
        <f>F1260/1000</f>
        <v>0</v>
      </c>
      <c r="G261" s="126"/>
    </row>
    <row r="262" spans="1:7" ht="36">
      <c r="A262" s="1">
        <f t="shared" si="13"/>
        <v>258</v>
      </c>
      <c r="B262" s="2" t="s">
        <v>401</v>
      </c>
      <c r="C262" s="3" t="s">
        <v>402</v>
      </c>
      <c r="D262" s="4" t="s">
        <v>397</v>
      </c>
      <c r="E262" s="5">
        <v>99.7</v>
      </c>
      <c r="F262" s="6">
        <v>59.27</v>
      </c>
      <c r="G262" s="126"/>
    </row>
    <row r="263" spans="1:7" ht="36">
      <c r="A263" s="1">
        <f t="shared" si="13"/>
        <v>259</v>
      </c>
      <c r="B263" s="2" t="s">
        <v>403</v>
      </c>
      <c r="C263" s="3" t="s">
        <v>404</v>
      </c>
      <c r="D263" s="4" t="s">
        <v>405</v>
      </c>
      <c r="E263" s="5">
        <v>18.94</v>
      </c>
      <c r="F263" s="6">
        <f>F1262/1000</f>
        <v>0</v>
      </c>
      <c r="G263" s="126"/>
    </row>
    <row r="264" spans="1:7" ht="15">
      <c r="A264" s="1">
        <f t="shared" si="13"/>
        <v>260</v>
      </c>
      <c r="B264" s="2" t="s">
        <v>406</v>
      </c>
      <c r="C264" s="3" t="s">
        <v>407</v>
      </c>
      <c r="D264" s="4" t="s">
        <v>408</v>
      </c>
      <c r="E264" s="5">
        <v>8.26</v>
      </c>
      <c r="F264" s="6">
        <f>F1263/1000</f>
        <v>0</v>
      </c>
      <c r="G264" s="126"/>
    </row>
    <row r="265" spans="1:7" ht="15">
      <c r="A265" s="1">
        <f t="shared" si="13"/>
        <v>261</v>
      </c>
      <c r="B265" s="2" t="s">
        <v>409</v>
      </c>
      <c r="C265" s="3" t="s">
        <v>410</v>
      </c>
      <c r="D265" s="4" t="s">
        <v>129</v>
      </c>
      <c r="E265" s="5">
        <v>4.69</v>
      </c>
      <c r="F265" s="6">
        <f>F1264/1000</f>
        <v>0</v>
      </c>
      <c r="G265" s="8"/>
    </row>
    <row r="266" spans="1:7" ht="15">
      <c r="A266" s="1">
        <f t="shared" si="13"/>
        <v>262</v>
      </c>
      <c r="B266" s="2" t="s">
        <v>409</v>
      </c>
      <c r="C266" s="3" t="s">
        <v>411</v>
      </c>
      <c r="D266" s="4" t="s">
        <v>129</v>
      </c>
      <c r="E266" s="5">
        <v>6.25</v>
      </c>
      <c r="F266" s="6">
        <f>F1265/1000</f>
        <v>0</v>
      </c>
      <c r="G266" s="8"/>
    </row>
    <row r="267" spans="1:7" ht="15">
      <c r="A267" s="1">
        <f t="shared" si="13"/>
        <v>263</v>
      </c>
      <c r="B267" s="2" t="s">
        <v>412</v>
      </c>
      <c r="C267" s="3" t="s">
        <v>413</v>
      </c>
      <c r="D267" s="4" t="s">
        <v>376</v>
      </c>
      <c r="E267" s="5">
        <v>12.69</v>
      </c>
      <c r="F267" s="6">
        <f>774.61/1000</f>
        <v>0.77461</v>
      </c>
      <c r="G267" s="8"/>
    </row>
    <row r="268" spans="1:7" ht="15">
      <c r="A268" s="1">
        <f t="shared" si="13"/>
        <v>264</v>
      </c>
      <c r="B268" s="2" t="s">
        <v>414</v>
      </c>
      <c r="C268" s="3" t="s">
        <v>415</v>
      </c>
      <c r="D268" s="4" t="s">
        <v>376</v>
      </c>
      <c r="E268" s="5">
        <v>23.17</v>
      </c>
      <c r="F268" s="6">
        <f>1413.8/1000</f>
        <v>1.4138</v>
      </c>
      <c r="G268" s="8"/>
    </row>
    <row r="269" spans="1:7" ht="15">
      <c r="A269" s="1">
        <f t="shared" si="13"/>
        <v>265</v>
      </c>
      <c r="B269" s="2" t="s">
        <v>398</v>
      </c>
      <c r="C269" s="3" t="s">
        <v>416</v>
      </c>
      <c r="D269" s="4" t="s">
        <v>394</v>
      </c>
      <c r="E269" s="5">
        <v>2.96</v>
      </c>
      <c r="F269" s="6">
        <f>F1268/1000</f>
        <v>0</v>
      </c>
      <c r="G269" s="8"/>
    </row>
    <row r="270" spans="1:7" ht="15">
      <c r="A270" s="1">
        <f t="shared" si="13"/>
        <v>266</v>
      </c>
      <c r="B270" s="2" t="s">
        <v>398</v>
      </c>
      <c r="C270" s="3" t="s">
        <v>417</v>
      </c>
      <c r="D270" s="4" t="s">
        <v>394</v>
      </c>
      <c r="E270" s="5">
        <v>2.96</v>
      </c>
      <c r="F270" s="6">
        <f>F1269/1000</f>
        <v>0</v>
      </c>
      <c r="G270" s="8"/>
    </row>
    <row r="271" spans="1:7" ht="15">
      <c r="A271" s="1">
        <f t="shared" si="13"/>
        <v>267</v>
      </c>
      <c r="B271" s="2" t="s">
        <v>418</v>
      </c>
      <c r="C271" s="3" t="s">
        <v>419</v>
      </c>
      <c r="D271" s="4" t="s">
        <v>420</v>
      </c>
      <c r="E271" s="5">
        <v>4.54</v>
      </c>
      <c r="F271" s="6">
        <f>F1270/1000</f>
        <v>0</v>
      </c>
      <c r="G271" s="8"/>
    </row>
    <row r="272" spans="1:7" ht="15">
      <c r="A272" s="1">
        <f t="shared" si="13"/>
        <v>268</v>
      </c>
      <c r="B272" s="2" t="s">
        <v>418</v>
      </c>
      <c r="C272" s="3" t="s">
        <v>421</v>
      </c>
      <c r="D272" s="4" t="s">
        <v>420</v>
      </c>
      <c r="E272" s="5">
        <v>4.54</v>
      </c>
      <c r="F272" s="6">
        <f>F1271/1000</f>
        <v>0</v>
      </c>
      <c r="G272" s="8"/>
    </row>
    <row r="273" spans="1:7" ht="15">
      <c r="A273" s="1">
        <f t="shared" si="13"/>
        <v>269</v>
      </c>
      <c r="B273" s="2" t="s">
        <v>422</v>
      </c>
      <c r="C273" s="3" t="s">
        <v>423</v>
      </c>
      <c r="D273" s="4" t="s">
        <v>376</v>
      </c>
      <c r="E273" s="5">
        <v>354.44</v>
      </c>
      <c r="F273" s="6">
        <f>5565.81/1000</f>
        <v>5.565810000000001</v>
      </c>
      <c r="G273" s="8"/>
    </row>
    <row r="274" spans="1:7" ht="15">
      <c r="A274" s="1">
        <v>270</v>
      </c>
      <c r="B274" s="2" t="s">
        <v>424</v>
      </c>
      <c r="C274" s="3" t="s">
        <v>425</v>
      </c>
      <c r="D274" s="4" t="s">
        <v>376</v>
      </c>
      <c r="E274" s="5">
        <v>12.23</v>
      </c>
      <c r="F274" s="6">
        <f>F1274/1000</f>
        <v>0</v>
      </c>
      <c r="G274" s="11"/>
    </row>
    <row r="275" spans="1:7" ht="15">
      <c r="A275" s="1">
        <f t="shared" si="13"/>
        <v>271</v>
      </c>
      <c r="B275" s="2" t="s">
        <v>426</v>
      </c>
      <c r="C275" s="3" t="s">
        <v>427</v>
      </c>
      <c r="D275" s="4" t="s">
        <v>376</v>
      </c>
      <c r="E275" s="5">
        <v>9.01</v>
      </c>
      <c r="F275" s="6">
        <f>F1275/1000</f>
        <v>0</v>
      </c>
      <c r="G275" s="10"/>
    </row>
    <row r="276" spans="1:7" ht="15">
      <c r="A276" s="1">
        <f>A275+1</f>
        <v>272</v>
      </c>
      <c r="B276" s="2" t="s">
        <v>428</v>
      </c>
      <c r="C276" s="3" t="s">
        <v>429</v>
      </c>
      <c r="D276" s="4" t="s">
        <v>430</v>
      </c>
      <c r="E276" s="5">
        <v>119.87</v>
      </c>
      <c r="F276" s="6">
        <f>F1276/1000</f>
        <v>0</v>
      </c>
      <c r="G276" s="10"/>
    </row>
    <row r="277" spans="1:7" ht="15">
      <c r="A277" s="1">
        <f>A276+1</f>
        <v>273</v>
      </c>
      <c r="B277" s="2" t="s">
        <v>431</v>
      </c>
      <c r="C277" s="3" t="s">
        <v>432</v>
      </c>
      <c r="D277" s="4" t="s">
        <v>376</v>
      </c>
      <c r="E277" s="5">
        <v>19.19</v>
      </c>
      <c r="F277" s="6">
        <f>1170.47/1000</f>
        <v>1.1704700000000001</v>
      </c>
      <c r="G277" s="10"/>
    </row>
    <row r="278" spans="1:7" ht="15">
      <c r="A278" s="1">
        <f>A277+1</f>
        <v>274</v>
      </c>
      <c r="B278" s="2" t="s">
        <v>433</v>
      </c>
      <c r="C278" s="3" t="s">
        <v>434</v>
      </c>
      <c r="D278" s="4" t="s">
        <v>376</v>
      </c>
      <c r="E278" s="5">
        <v>25.95</v>
      </c>
      <c r="F278" s="6">
        <f>1370.9/1000</f>
        <v>1.3709</v>
      </c>
      <c r="G278" s="10"/>
    </row>
    <row r="279" spans="1:7" ht="15">
      <c r="A279" s="1">
        <f>A278+1</f>
        <v>275</v>
      </c>
      <c r="B279" s="2" t="s">
        <v>435</v>
      </c>
      <c r="C279" s="3" t="s">
        <v>436</v>
      </c>
      <c r="D279" s="4" t="s">
        <v>376</v>
      </c>
      <c r="E279" s="5">
        <v>343.95</v>
      </c>
      <c r="F279" s="6">
        <f>18166.19/1000</f>
        <v>18.16619</v>
      </c>
      <c r="G279" s="10"/>
    </row>
    <row r="280" spans="1:7" ht="15">
      <c r="A280" s="1">
        <f>A279+1</f>
        <v>276</v>
      </c>
      <c r="B280" s="12" t="s">
        <v>437</v>
      </c>
      <c r="C280" s="13" t="s">
        <v>438</v>
      </c>
      <c r="D280" s="14" t="s">
        <v>376</v>
      </c>
      <c r="E280" s="15">
        <v>709.74</v>
      </c>
      <c r="F280" s="16">
        <f>37531.29/1000</f>
        <v>37.53129</v>
      </c>
      <c r="G280" s="10"/>
    </row>
    <row r="281" spans="1:7" ht="15">
      <c r="A281" s="1">
        <v>277</v>
      </c>
      <c r="B281" s="12" t="s">
        <v>439</v>
      </c>
      <c r="C281" s="13" t="s">
        <v>440</v>
      </c>
      <c r="D281" s="17">
        <v>42053</v>
      </c>
      <c r="E281" s="18">
        <f>190000/1000</f>
        <v>190</v>
      </c>
      <c r="F281" s="19">
        <f>82333.22/1000</f>
        <v>82.33322</v>
      </c>
      <c r="G281" s="10"/>
    </row>
    <row r="282" spans="1:7" ht="24">
      <c r="A282" s="1">
        <v>278</v>
      </c>
      <c r="B282" s="2" t="s">
        <v>441</v>
      </c>
      <c r="C282" s="3" t="s">
        <v>442</v>
      </c>
      <c r="D282" s="20">
        <v>42355</v>
      </c>
      <c r="E282" s="5">
        <v>72.233</v>
      </c>
      <c r="F282" s="6">
        <f>62602.04/1000</f>
        <v>62.60204</v>
      </c>
      <c r="G282" s="125"/>
    </row>
    <row r="283" spans="1:7" ht="15">
      <c r="A283" s="21">
        <f>A282+1</f>
        <v>279</v>
      </c>
      <c r="B283" s="12" t="s">
        <v>443</v>
      </c>
      <c r="C283" s="13" t="s">
        <v>444</v>
      </c>
      <c r="D283" s="22">
        <v>42355</v>
      </c>
      <c r="E283" s="15">
        <v>61.99</v>
      </c>
      <c r="F283" s="16">
        <f>37193.92/1000</f>
        <v>37.19392</v>
      </c>
      <c r="G283" s="126"/>
    </row>
    <row r="284" spans="1:7" ht="24">
      <c r="A284" s="23">
        <v>280</v>
      </c>
      <c r="B284" s="24" t="s">
        <v>445</v>
      </c>
      <c r="C284" s="25" t="s">
        <v>446</v>
      </c>
      <c r="D284" s="26">
        <v>42355</v>
      </c>
      <c r="E284" s="27">
        <f>1566294/1000</f>
        <v>1566.294</v>
      </c>
      <c r="F284" s="27">
        <f>1359329.88/1000</f>
        <v>1359.3298799999998</v>
      </c>
      <c r="G284" s="126"/>
    </row>
    <row r="285" spans="1:7" ht="15">
      <c r="A285" s="28">
        <v>281</v>
      </c>
      <c r="B285" s="29" t="s">
        <v>447</v>
      </c>
      <c r="C285" s="30" t="s">
        <v>448</v>
      </c>
      <c r="D285" s="31">
        <v>42660</v>
      </c>
      <c r="E285" s="32">
        <f>176300/1000</f>
        <v>176.3</v>
      </c>
      <c r="F285" s="33">
        <f>146916.66/1000</f>
        <v>146.91666</v>
      </c>
      <c r="G285" s="126"/>
    </row>
    <row r="286" spans="1:7" ht="15">
      <c r="A286" s="28">
        <v>282</v>
      </c>
      <c r="B286" s="34" t="s">
        <v>449</v>
      </c>
      <c r="C286" s="35" t="s">
        <v>450</v>
      </c>
      <c r="D286" s="36">
        <v>42902</v>
      </c>
      <c r="E286" s="37">
        <f>95000/1000</f>
        <v>95</v>
      </c>
      <c r="F286" s="27">
        <f>85500.02/1000</f>
        <v>85.50002</v>
      </c>
      <c r="G286" s="38"/>
    </row>
    <row r="287" spans="1:7" ht="15">
      <c r="A287" s="23">
        <v>283</v>
      </c>
      <c r="B287" s="24" t="s">
        <v>451</v>
      </c>
      <c r="C287" s="35" t="s">
        <v>452</v>
      </c>
      <c r="D287" s="39">
        <v>42926</v>
      </c>
      <c r="E287" s="40">
        <v>50</v>
      </c>
      <c r="F287" s="27">
        <f>45833.35/1000</f>
        <v>45.833349999999996</v>
      </c>
      <c r="G287" s="38"/>
    </row>
    <row r="288" spans="1:7" ht="15">
      <c r="A288" s="41">
        <v>284</v>
      </c>
      <c r="B288" s="42" t="s">
        <v>453</v>
      </c>
      <c r="C288" s="43" t="s">
        <v>454</v>
      </c>
      <c r="D288" s="44">
        <v>43006</v>
      </c>
      <c r="E288" s="45">
        <v>50.5</v>
      </c>
      <c r="F288" s="27">
        <f>47974.99/1000</f>
        <v>47.97499</v>
      </c>
      <c r="G288" s="38"/>
    </row>
    <row r="289" spans="1:7" ht="24.75">
      <c r="A289" s="41">
        <v>285</v>
      </c>
      <c r="B289" s="34" t="s">
        <v>455</v>
      </c>
      <c r="C289" s="35" t="s">
        <v>456</v>
      </c>
      <c r="D289" s="36">
        <v>43018</v>
      </c>
      <c r="E289" s="37">
        <v>72</v>
      </c>
      <c r="F289" s="27">
        <f>69600/1000</f>
        <v>69.6</v>
      </c>
      <c r="G289" s="38"/>
    </row>
    <row r="290" spans="1:7" ht="30">
      <c r="A290" s="46">
        <v>286</v>
      </c>
      <c r="B290" s="47" t="s">
        <v>457</v>
      </c>
      <c r="C290" s="48" t="s">
        <v>458</v>
      </c>
      <c r="D290" s="49">
        <v>43035</v>
      </c>
      <c r="E290" s="50">
        <f>1895968/1000</f>
        <v>1895.968</v>
      </c>
      <c r="F290" s="51">
        <f>1874901.68/1000</f>
        <v>1874.90168</v>
      </c>
      <c r="G290" s="38"/>
    </row>
    <row r="291" spans="1:7" ht="30">
      <c r="A291" s="46">
        <v>287</v>
      </c>
      <c r="B291" s="47" t="s">
        <v>459</v>
      </c>
      <c r="C291" s="48" t="s">
        <v>460</v>
      </c>
      <c r="D291" s="49">
        <v>43049</v>
      </c>
      <c r="E291" s="50">
        <v>199.5</v>
      </c>
      <c r="F291" s="51">
        <f>197125/1000</f>
        <v>197.125</v>
      </c>
      <c r="G291" s="38"/>
    </row>
    <row r="292" spans="1:7" ht="30">
      <c r="A292" s="46">
        <v>288</v>
      </c>
      <c r="B292" s="47" t="s">
        <v>461</v>
      </c>
      <c r="C292" s="48" t="s">
        <v>462</v>
      </c>
      <c r="D292" s="49">
        <v>43094</v>
      </c>
      <c r="E292" s="50">
        <v>55.81</v>
      </c>
      <c r="F292" s="51">
        <v>55.81</v>
      </c>
      <c r="G292" s="38"/>
    </row>
    <row r="293" spans="1:7" ht="15">
      <c r="A293" s="46">
        <v>289</v>
      </c>
      <c r="B293" s="47" t="s">
        <v>463</v>
      </c>
      <c r="C293" s="48" t="s">
        <v>464</v>
      </c>
      <c r="D293" s="49">
        <v>43094</v>
      </c>
      <c r="E293" s="50">
        <v>64.08</v>
      </c>
      <c r="F293" s="51">
        <v>64.08</v>
      </c>
      <c r="G293" s="38"/>
    </row>
    <row r="294" spans="1:7" ht="15">
      <c r="A294" s="52">
        <v>290</v>
      </c>
      <c r="B294" s="53" t="s">
        <v>465</v>
      </c>
      <c r="C294" s="54" t="s">
        <v>466</v>
      </c>
      <c r="D294" s="55" t="s">
        <v>467</v>
      </c>
      <c r="E294" s="56">
        <v>9.3</v>
      </c>
      <c r="F294" s="56">
        <f>F1281/1000</f>
        <v>0</v>
      </c>
      <c r="G294" s="57" t="s">
        <v>468</v>
      </c>
    </row>
    <row r="295" spans="1:7" ht="15">
      <c r="A295" s="58">
        <v>291</v>
      </c>
      <c r="B295" s="24" t="s">
        <v>469</v>
      </c>
      <c r="C295" s="25" t="s">
        <v>470</v>
      </c>
      <c r="D295" s="59" t="s">
        <v>471</v>
      </c>
      <c r="E295" s="27">
        <v>6.06</v>
      </c>
      <c r="F295" s="27">
        <f>F1282/1000</f>
        <v>0</v>
      </c>
      <c r="G295" s="57" t="s">
        <v>468</v>
      </c>
    </row>
    <row r="296" spans="1:7" ht="15">
      <c r="A296" s="60">
        <v>292</v>
      </c>
      <c r="B296" s="2" t="s">
        <v>472</v>
      </c>
      <c r="C296" s="3" t="s">
        <v>473</v>
      </c>
      <c r="D296" s="4" t="s">
        <v>474</v>
      </c>
      <c r="E296" s="5">
        <v>6.66</v>
      </c>
      <c r="F296" s="5">
        <f>F1283/1000</f>
        <v>0</v>
      </c>
      <c r="G296" s="61" t="s">
        <v>468</v>
      </c>
    </row>
    <row r="297" spans="1:7" ht="15">
      <c r="A297" s="60">
        <v>293</v>
      </c>
      <c r="B297" s="2" t="s">
        <v>475</v>
      </c>
      <c r="C297" s="3" t="s">
        <v>476</v>
      </c>
      <c r="D297" s="4" t="s">
        <v>474</v>
      </c>
      <c r="E297" s="5">
        <v>10.03</v>
      </c>
      <c r="F297" s="5">
        <f>F1284/1000</f>
        <v>0</v>
      </c>
      <c r="G297" s="61" t="s">
        <v>468</v>
      </c>
    </row>
    <row r="298" spans="1:7" ht="15">
      <c r="A298" s="60">
        <v>294</v>
      </c>
      <c r="B298" s="2" t="s">
        <v>477</v>
      </c>
      <c r="C298" s="3" t="s">
        <v>478</v>
      </c>
      <c r="D298" s="4" t="s">
        <v>30</v>
      </c>
      <c r="E298" s="5">
        <v>11.65</v>
      </c>
      <c r="F298" s="5">
        <f aca="true" t="shared" si="16" ref="F298:F307">F1286/1000</f>
        <v>0</v>
      </c>
      <c r="G298" s="62" t="s">
        <v>468</v>
      </c>
    </row>
    <row r="299" spans="1:7" ht="15">
      <c r="A299" s="60">
        <v>295</v>
      </c>
      <c r="B299" s="2" t="s">
        <v>479</v>
      </c>
      <c r="C299" s="3" t="s">
        <v>480</v>
      </c>
      <c r="D299" s="4" t="s">
        <v>474</v>
      </c>
      <c r="E299" s="5">
        <v>9.99</v>
      </c>
      <c r="F299" s="5">
        <f t="shared" si="16"/>
        <v>0</v>
      </c>
      <c r="G299" s="62" t="s">
        <v>468</v>
      </c>
    </row>
    <row r="300" spans="1:7" ht="24">
      <c r="A300" s="60">
        <v>296</v>
      </c>
      <c r="B300" s="2" t="s">
        <v>481</v>
      </c>
      <c r="C300" s="3" t="s">
        <v>482</v>
      </c>
      <c r="D300" s="4" t="s">
        <v>35</v>
      </c>
      <c r="E300" s="5">
        <v>8.73</v>
      </c>
      <c r="F300" s="5">
        <f t="shared" si="16"/>
        <v>0</v>
      </c>
      <c r="G300" s="62" t="s">
        <v>468</v>
      </c>
    </row>
    <row r="301" spans="1:7" ht="24">
      <c r="A301" s="60">
        <v>297</v>
      </c>
      <c r="B301" s="2" t="s">
        <v>481</v>
      </c>
      <c r="C301" s="3" t="s">
        <v>483</v>
      </c>
      <c r="D301" s="4" t="s">
        <v>35</v>
      </c>
      <c r="E301" s="5">
        <v>8.73</v>
      </c>
      <c r="F301" s="5">
        <f t="shared" si="16"/>
        <v>0</v>
      </c>
      <c r="G301" s="62" t="s">
        <v>468</v>
      </c>
    </row>
    <row r="302" spans="1:7" ht="15">
      <c r="A302" s="1">
        <v>298</v>
      </c>
      <c r="B302" s="2" t="s">
        <v>484</v>
      </c>
      <c r="C302" s="3" t="s">
        <v>485</v>
      </c>
      <c r="D302" s="4" t="s">
        <v>35</v>
      </c>
      <c r="E302" s="5">
        <v>8.74</v>
      </c>
      <c r="F302" s="5">
        <f t="shared" si="16"/>
        <v>0</v>
      </c>
      <c r="G302" s="62" t="s">
        <v>468</v>
      </c>
    </row>
    <row r="303" spans="1:7" ht="15">
      <c r="A303" s="1">
        <v>299</v>
      </c>
      <c r="B303" s="2" t="s">
        <v>486</v>
      </c>
      <c r="C303" s="3" t="s">
        <v>487</v>
      </c>
      <c r="D303" s="4" t="s">
        <v>488</v>
      </c>
      <c r="E303" s="5">
        <v>4.3</v>
      </c>
      <c r="F303" s="5">
        <f t="shared" si="16"/>
        <v>0</v>
      </c>
      <c r="G303" s="62" t="s">
        <v>468</v>
      </c>
    </row>
    <row r="304" spans="1:7" ht="24">
      <c r="A304" s="1">
        <v>300</v>
      </c>
      <c r="B304" s="2" t="s">
        <v>489</v>
      </c>
      <c r="C304" s="3" t="s">
        <v>490</v>
      </c>
      <c r="D304" s="4" t="s">
        <v>491</v>
      </c>
      <c r="E304" s="5">
        <v>9.35</v>
      </c>
      <c r="F304" s="5">
        <f t="shared" si="16"/>
        <v>0</v>
      </c>
      <c r="G304" s="62" t="s">
        <v>468</v>
      </c>
    </row>
    <row r="305" spans="1:7" ht="24">
      <c r="A305" s="1">
        <v>301</v>
      </c>
      <c r="B305" s="2" t="s">
        <v>492</v>
      </c>
      <c r="C305" s="3" t="s">
        <v>493</v>
      </c>
      <c r="D305" s="4" t="s">
        <v>494</v>
      </c>
      <c r="E305" s="5">
        <v>22.67</v>
      </c>
      <c r="F305" s="5">
        <f t="shared" si="16"/>
        <v>0</v>
      </c>
      <c r="G305" s="62" t="s">
        <v>468</v>
      </c>
    </row>
    <row r="306" spans="1:7" ht="15">
      <c r="A306" s="1">
        <v>302</v>
      </c>
      <c r="B306" s="2" t="s">
        <v>495</v>
      </c>
      <c r="C306" s="3" t="s">
        <v>496</v>
      </c>
      <c r="D306" s="4" t="s">
        <v>497</v>
      </c>
      <c r="E306" s="5">
        <v>11.51</v>
      </c>
      <c r="F306" s="5">
        <f t="shared" si="16"/>
        <v>0</v>
      </c>
      <c r="G306" s="62" t="s">
        <v>468</v>
      </c>
    </row>
    <row r="307" spans="1:7" ht="15">
      <c r="A307" s="1">
        <v>303</v>
      </c>
      <c r="B307" s="2" t="s">
        <v>498</v>
      </c>
      <c r="C307" s="3" t="s">
        <v>499</v>
      </c>
      <c r="D307" s="4" t="s">
        <v>500</v>
      </c>
      <c r="E307" s="5">
        <v>5.99</v>
      </c>
      <c r="F307" s="5">
        <f t="shared" si="16"/>
        <v>0</v>
      </c>
      <c r="G307" s="62" t="s">
        <v>468</v>
      </c>
    </row>
    <row r="308" spans="1:7" ht="15">
      <c r="A308" s="1">
        <v>304</v>
      </c>
      <c r="B308" s="2" t="s">
        <v>501</v>
      </c>
      <c r="C308" s="3" t="s">
        <v>502</v>
      </c>
      <c r="D308" s="4" t="s">
        <v>503</v>
      </c>
      <c r="E308" s="5">
        <v>3.79</v>
      </c>
      <c r="F308" s="5">
        <f aca="true" t="shared" si="17" ref="F308:F314">F1297/1000</f>
        <v>0</v>
      </c>
      <c r="G308" s="62" t="s">
        <v>468</v>
      </c>
    </row>
    <row r="309" spans="1:7" ht="15">
      <c r="A309" s="1">
        <v>305</v>
      </c>
      <c r="B309" s="2" t="s">
        <v>504</v>
      </c>
      <c r="C309" s="3" t="s">
        <v>505</v>
      </c>
      <c r="D309" s="4" t="s">
        <v>506</v>
      </c>
      <c r="E309" s="5">
        <v>15.44</v>
      </c>
      <c r="F309" s="5">
        <f t="shared" si="17"/>
        <v>0</v>
      </c>
      <c r="G309" s="62" t="s">
        <v>468</v>
      </c>
    </row>
    <row r="310" spans="1:7" ht="15">
      <c r="A310" s="1">
        <v>306</v>
      </c>
      <c r="B310" s="2" t="s">
        <v>507</v>
      </c>
      <c r="C310" s="3" t="s">
        <v>508</v>
      </c>
      <c r="D310" s="4" t="s">
        <v>509</v>
      </c>
      <c r="E310" s="5">
        <v>10.4</v>
      </c>
      <c r="F310" s="5">
        <f t="shared" si="17"/>
        <v>0</v>
      </c>
      <c r="G310" s="62" t="s">
        <v>468</v>
      </c>
    </row>
    <row r="311" spans="1:7" ht="15">
      <c r="A311" s="1">
        <v>307</v>
      </c>
      <c r="B311" s="2" t="s">
        <v>510</v>
      </c>
      <c r="C311" s="3" t="s">
        <v>511</v>
      </c>
      <c r="D311" s="4" t="s">
        <v>512</v>
      </c>
      <c r="E311" s="5">
        <v>6.47</v>
      </c>
      <c r="F311" s="5">
        <f t="shared" si="17"/>
        <v>0</v>
      </c>
      <c r="G311" s="62" t="s">
        <v>468</v>
      </c>
    </row>
    <row r="312" spans="1:7" ht="15">
      <c r="A312" s="1">
        <v>308</v>
      </c>
      <c r="B312" s="2" t="s">
        <v>513</v>
      </c>
      <c r="C312" s="3" t="s">
        <v>514</v>
      </c>
      <c r="D312" s="4" t="s">
        <v>515</v>
      </c>
      <c r="E312" s="5">
        <v>5.3</v>
      </c>
      <c r="F312" s="5">
        <f t="shared" si="17"/>
        <v>0</v>
      </c>
      <c r="G312" s="62" t="s">
        <v>468</v>
      </c>
    </row>
    <row r="313" spans="1:7" ht="15">
      <c r="A313" s="1">
        <v>309</v>
      </c>
      <c r="B313" s="2" t="s">
        <v>516</v>
      </c>
      <c r="C313" s="3" t="s">
        <v>517</v>
      </c>
      <c r="D313" s="4" t="s">
        <v>518</v>
      </c>
      <c r="E313" s="5">
        <v>8.8</v>
      </c>
      <c r="F313" s="5">
        <f t="shared" si="17"/>
        <v>0</v>
      </c>
      <c r="G313" s="62" t="s">
        <v>468</v>
      </c>
    </row>
    <row r="314" spans="1:7" ht="15">
      <c r="A314" s="1">
        <v>310</v>
      </c>
      <c r="B314" s="2" t="s">
        <v>519</v>
      </c>
      <c r="C314" s="3" t="s">
        <v>520</v>
      </c>
      <c r="D314" s="4" t="s">
        <v>521</v>
      </c>
      <c r="E314" s="5">
        <v>3.89</v>
      </c>
      <c r="F314" s="5">
        <f t="shared" si="17"/>
        <v>0</v>
      </c>
      <c r="G314" s="62" t="s">
        <v>468</v>
      </c>
    </row>
    <row r="315" spans="1:7" ht="15">
      <c r="A315" s="1">
        <v>311</v>
      </c>
      <c r="B315" s="2" t="s">
        <v>522</v>
      </c>
      <c r="C315" s="3" t="s">
        <v>523</v>
      </c>
      <c r="D315" s="4" t="s">
        <v>524</v>
      </c>
      <c r="E315" s="5">
        <v>5.12</v>
      </c>
      <c r="F315" s="5">
        <f aca="true" t="shared" si="18" ref="F315:F328">F1305/1000</f>
        <v>0</v>
      </c>
      <c r="G315" s="62" t="s">
        <v>468</v>
      </c>
    </row>
    <row r="316" spans="1:7" ht="15">
      <c r="A316" s="1">
        <v>312</v>
      </c>
      <c r="B316" s="2" t="s">
        <v>525</v>
      </c>
      <c r="C316" s="3" t="s">
        <v>526</v>
      </c>
      <c r="D316" s="4" t="s">
        <v>224</v>
      </c>
      <c r="E316" s="5">
        <v>5.81</v>
      </c>
      <c r="F316" s="5">
        <f t="shared" si="18"/>
        <v>0</v>
      </c>
      <c r="G316" s="62" t="s">
        <v>468</v>
      </c>
    </row>
    <row r="317" spans="1:7" ht="15">
      <c r="A317" s="1">
        <v>313</v>
      </c>
      <c r="B317" s="2" t="s">
        <v>527</v>
      </c>
      <c r="C317" s="3" t="s">
        <v>528</v>
      </c>
      <c r="D317" s="4" t="s">
        <v>529</v>
      </c>
      <c r="E317" s="5">
        <v>6.5</v>
      </c>
      <c r="F317" s="5">
        <f t="shared" si="18"/>
        <v>0</v>
      </c>
      <c r="G317" s="62" t="s">
        <v>468</v>
      </c>
    </row>
    <row r="318" spans="1:7" ht="15">
      <c r="A318" s="1">
        <v>314</v>
      </c>
      <c r="B318" s="2" t="s">
        <v>516</v>
      </c>
      <c r="C318" s="3" t="s">
        <v>530</v>
      </c>
      <c r="D318" s="4" t="s">
        <v>518</v>
      </c>
      <c r="E318" s="5">
        <v>8.8</v>
      </c>
      <c r="F318" s="5">
        <f t="shared" si="18"/>
        <v>0</v>
      </c>
      <c r="G318" s="62" t="s">
        <v>468</v>
      </c>
    </row>
    <row r="319" spans="1:7" ht="15">
      <c r="A319" s="1">
        <v>315</v>
      </c>
      <c r="B319" s="2" t="s">
        <v>516</v>
      </c>
      <c r="C319" s="3" t="s">
        <v>531</v>
      </c>
      <c r="D319" s="4" t="s">
        <v>518</v>
      </c>
      <c r="E319" s="5">
        <v>8.8</v>
      </c>
      <c r="F319" s="5">
        <f t="shared" si="18"/>
        <v>0</v>
      </c>
      <c r="G319" s="62" t="s">
        <v>468</v>
      </c>
    </row>
    <row r="320" spans="1:7" ht="15">
      <c r="A320" s="1">
        <v>316</v>
      </c>
      <c r="B320" s="2" t="s">
        <v>522</v>
      </c>
      <c r="C320" s="3" t="s">
        <v>532</v>
      </c>
      <c r="D320" s="4" t="s">
        <v>524</v>
      </c>
      <c r="E320" s="5">
        <v>5.12</v>
      </c>
      <c r="F320" s="5">
        <f t="shared" si="18"/>
        <v>0</v>
      </c>
      <c r="G320" s="62" t="s">
        <v>468</v>
      </c>
    </row>
    <row r="321" spans="1:7" ht="15">
      <c r="A321" s="1">
        <v>317</v>
      </c>
      <c r="B321" s="2" t="s">
        <v>516</v>
      </c>
      <c r="C321" s="3" t="s">
        <v>533</v>
      </c>
      <c r="D321" s="4" t="s">
        <v>518</v>
      </c>
      <c r="E321" s="5">
        <v>8.8</v>
      </c>
      <c r="F321" s="5">
        <f t="shared" si="18"/>
        <v>0</v>
      </c>
      <c r="G321" s="62" t="s">
        <v>468</v>
      </c>
    </row>
    <row r="322" spans="1:7" ht="15">
      <c r="A322" s="1">
        <v>318</v>
      </c>
      <c r="B322" s="2" t="s">
        <v>516</v>
      </c>
      <c r="C322" s="3" t="s">
        <v>534</v>
      </c>
      <c r="D322" s="4" t="s">
        <v>518</v>
      </c>
      <c r="E322" s="5">
        <v>8.8</v>
      </c>
      <c r="F322" s="5">
        <f t="shared" si="18"/>
        <v>0</v>
      </c>
      <c r="G322" s="62" t="s">
        <v>468</v>
      </c>
    </row>
    <row r="323" spans="1:7" ht="15">
      <c r="A323" s="1">
        <v>319</v>
      </c>
      <c r="B323" s="2" t="s">
        <v>522</v>
      </c>
      <c r="C323" s="3" t="s">
        <v>535</v>
      </c>
      <c r="D323" s="4" t="s">
        <v>524</v>
      </c>
      <c r="E323" s="5">
        <v>5.12</v>
      </c>
      <c r="F323" s="5">
        <f t="shared" si="18"/>
        <v>0</v>
      </c>
      <c r="G323" s="62" t="s">
        <v>468</v>
      </c>
    </row>
    <row r="324" spans="1:7" ht="15">
      <c r="A324" s="1">
        <v>320</v>
      </c>
      <c r="B324" s="2" t="s">
        <v>516</v>
      </c>
      <c r="C324" s="3" t="s">
        <v>536</v>
      </c>
      <c r="D324" s="4" t="s">
        <v>518</v>
      </c>
      <c r="E324" s="5">
        <v>8.8</v>
      </c>
      <c r="F324" s="5">
        <f t="shared" si="18"/>
        <v>0</v>
      </c>
      <c r="G324" s="62" t="s">
        <v>468</v>
      </c>
    </row>
    <row r="325" spans="1:7" ht="15">
      <c r="A325" s="1">
        <v>321</v>
      </c>
      <c r="B325" s="2" t="s">
        <v>537</v>
      </c>
      <c r="C325" s="3" t="s">
        <v>538</v>
      </c>
      <c r="D325" s="4" t="s">
        <v>539</v>
      </c>
      <c r="E325" s="5">
        <v>5.54</v>
      </c>
      <c r="F325" s="5">
        <f t="shared" si="18"/>
        <v>0</v>
      </c>
      <c r="G325" s="62" t="s">
        <v>468</v>
      </c>
    </row>
    <row r="326" spans="1:7" ht="15">
      <c r="A326" s="1">
        <v>322</v>
      </c>
      <c r="B326" s="2" t="s">
        <v>540</v>
      </c>
      <c r="C326" s="3" t="s">
        <v>541</v>
      </c>
      <c r="D326" s="4" t="s">
        <v>542</v>
      </c>
      <c r="E326" s="5">
        <v>17.85</v>
      </c>
      <c r="F326" s="5">
        <f t="shared" si="18"/>
        <v>0</v>
      </c>
      <c r="G326" s="62" t="s">
        <v>468</v>
      </c>
    </row>
    <row r="327" spans="1:7" ht="15">
      <c r="A327" s="60">
        <v>323</v>
      </c>
      <c r="B327" s="2" t="s">
        <v>540</v>
      </c>
      <c r="C327" s="3" t="s">
        <v>543</v>
      </c>
      <c r="D327" s="4" t="s">
        <v>542</v>
      </c>
      <c r="E327" s="5">
        <v>17.85</v>
      </c>
      <c r="F327" s="5">
        <f t="shared" si="18"/>
        <v>0</v>
      </c>
      <c r="G327" s="62" t="s">
        <v>468</v>
      </c>
    </row>
    <row r="328" spans="1:7" ht="15">
      <c r="A328" s="60">
        <v>324</v>
      </c>
      <c r="B328" s="2" t="s">
        <v>516</v>
      </c>
      <c r="C328" s="3" t="s">
        <v>544</v>
      </c>
      <c r="D328" s="4" t="s">
        <v>518</v>
      </c>
      <c r="E328" s="5">
        <v>8.8</v>
      </c>
      <c r="F328" s="5">
        <f t="shared" si="18"/>
        <v>0</v>
      </c>
      <c r="G328" s="62" t="s">
        <v>468</v>
      </c>
    </row>
    <row r="329" spans="1:7" ht="15">
      <c r="A329" s="60">
        <v>325</v>
      </c>
      <c r="B329" s="2" t="s">
        <v>545</v>
      </c>
      <c r="C329" s="3" t="s">
        <v>546</v>
      </c>
      <c r="D329" s="4" t="s">
        <v>547</v>
      </c>
      <c r="E329" s="5">
        <v>3.23</v>
      </c>
      <c r="F329" s="5">
        <f aca="true" t="shared" si="19" ref="F329:F351">F1320/1000</f>
        <v>0</v>
      </c>
      <c r="G329" s="62" t="s">
        <v>468</v>
      </c>
    </row>
    <row r="330" spans="1:7" ht="15">
      <c r="A330" s="60">
        <v>326</v>
      </c>
      <c r="B330" s="2" t="s">
        <v>548</v>
      </c>
      <c r="C330" s="3" t="s">
        <v>549</v>
      </c>
      <c r="D330" s="4" t="s">
        <v>547</v>
      </c>
      <c r="E330" s="5">
        <v>3.23</v>
      </c>
      <c r="F330" s="5">
        <f t="shared" si="19"/>
        <v>0</v>
      </c>
      <c r="G330" s="62" t="s">
        <v>468</v>
      </c>
    </row>
    <row r="331" spans="1:7" ht="15">
      <c r="A331" s="60">
        <v>327</v>
      </c>
      <c r="B331" s="2" t="s">
        <v>486</v>
      </c>
      <c r="C331" s="3" t="s">
        <v>550</v>
      </c>
      <c r="D331" s="4" t="s">
        <v>488</v>
      </c>
      <c r="E331" s="5">
        <v>4.3</v>
      </c>
      <c r="F331" s="5">
        <f t="shared" si="19"/>
        <v>0</v>
      </c>
      <c r="G331" s="62" t="s">
        <v>468</v>
      </c>
    </row>
    <row r="332" spans="1:7" ht="15">
      <c r="A332" s="60">
        <v>328</v>
      </c>
      <c r="B332" s="2" t="s">
        <v>551</v>
      </c>
      <c r="C332" s="3" t="s">
        <v>552</v>
      </c>
      <c r="D332" s="4" t="s">
        <v>553</v>
      </c>
      <c r="E332" s="5">
        <v>6.74</v>
      </c>
      <c r="F332" s="5">
        <f t="shared" si="19"/>
        <v>0</v>
      </c>
      <c r="G332" s="62" t="s">
        <v>468</v>
      </c>
    </row>
    <row r="333" spans="1:7" ht="15">
      <c r="A333" s="60">
        <v>329</v>
      </c>
      <c r="B333" s="2" t="s">
        <v>516</v>
      </c>
      <c r="C333" s="3" t="s">
        <v>554</v>
      </c>
      <c r="D333" s="4" t="s">
        <v>518</v>
      </c>
      <c r="E333" s="5">
        <v>8.8</v>
      </c>
      <c r="F333" s="5">
        <f t="shared" si="19"/>
        <v>0</v>
      </c>
      <c r="G333" s="62" t="s">
        <v>468</v>
      </c>
    </row>
    <row r="334" spans="1:7" ht="15">
      <c r="A334" s="60">
        <v>330</v>
      </c>
      <c r="B334" s="2" t="s">
        <v>555</v>
      </c>
      <c r="C334" s="3" t="s">
        <v>556</v>
      </c>
      <c r="D334" s="4" t="s">
        <v>557</v>
      </c>
      <c r="E334" s="5">
        <v>2.35</v>
      </c>
      <c r="F334" s="5">
        <f t="shared" si="19"/>
        <v>0</v>
      </c>
      <c r="G334" s="62" t="s">
        <v>468</v>
      </c>
    </row>
    <row r="335" spans="1:7" ht="15">
      <c r="A335" s="1">
        <v>331</v>
      </c>
      <c r="B335" s="2" t="s">
        <v>558</v>
      </c>
      <c r="C335" s="3" t="s">
        <v>559</v>
      </c>
      <c r="D335" s="4" t="s">
        <v>560</v>
      </c>
      <c r="E335" s="5">
        <v>2.02</v>
      </c>
      <c r="F335" s="5">
        <f t="shared" si="19"/>
        <v>0</v>
      </c>
      <c r="G335" s="62" t="s">
        <v>468</v>
      </c>
    </row>
    <row r="336" spans="1:7" ht="15">
      <c r="A336" s="1">
        <v>332</v>
      </c>
      <c r="B336" s="2" t="s">
        <v>561</v>
      </c>
      <c r="C336" s="3" t="s">
        <v>562</v>
      </c>
      <c r="D336" s="4" t="s">
        <v>214</v>
      </c>
      <c r="E336" s="5">
        <v>5.8</v>
      </c>
      <c r="F336" s="5">
        <f t="shared" si="19"/>
        <v>0</v>
      </c>
      <c r="G336" s="62" t="s">
        <v>468</v>
      </c>
    </row>
    <row r="337" spans="1:7" ht="15">
      <c r="A337" s="1">
        <v>333</v>
      </c>
      <c r="B337" s="2" t="s">
        <v>563</v>
      </c>
      <c r="C337" s="3" t="s">
        <v>564</v>
      </c>
      <c r="D337" s="4" t="s">
        <v>565</v>
      </c>
      <c r="E337" s="5">
        <v>1.2</v>
      </c>
      <c r="F337" s="5">
        <f t="shared" si="19"/>
        <v>0</v>
      </c>
      <c r="G337" s="62" t="s">
        <v>468</v>
      </c>
    </row>
    <row r="338" spans="1:7" ht="15">
      <c r="A338" s="1">
        <v>334</v>
      </c>
      <c r="B338" s="2" t="s">
        <v>522</v>
      </c>
      <c r="C338" s="3" t="s">
        <v>566</v>
      </c>
      <c r="D338" s="4" t="s">
        <v>524</v>
      </c>
      <c r="E338" s="5">
        <v>5.12</v>
      </c>
      <c r="F338" s="5">
        <f t="shared" si="19"/>
        <v>0</v>
      </c>
      <c r="G338" s="62" t="s">
        <v>468</v>
      </c>
    </row>
    <row r="339" spans="1:7" ht="15">
      <c r="A339" s="1">
        <v>335</v>
      </c>
      <c r="B339" s="2" t="s">
        <v>522</v>
      </c>
      <c r="C339" s="3" t="s">
        <v>567</v>
      </c>
      <c r="D339" s="4" t="s">
        <v>524</v>
      </c>
      <c r="E339" s="5">
        <v>5.12</v>
      </c>
      <c r="F339" s="5">
        <f t="shared" si="19"/>
        <v>0</v>
      </c>
      <c r="G339" s="62" t="s">
        <v>468</v>
      </c>
    </row>
    <row r="340" spans="1:7" ht="15">
      <c r="A340" s="1">
        <v>336</v>
      </c>
      <c r="B340" s="2" t="s">
        <v>522</v>
      </c>
      <c r="C340" s="3" t="s">
        <v>568</v>
      </c>
      <c r="D340" s="4" t="s">
        <v>524</v>
      </c>
      <c r="E340" s="5">
        <v>5.12</v>
      </c>
      <c r="F340" s="5">
        <f t="shared" si="19"/>
        <v>0</v>
      </c>
      <c r="G340" s="62" t="s">
        <v>468</v>
      </c>
    </row>
    <row r="341" spans="1:7" ht="15">
      <c r="A341" s="1">
        <v>336</v>
      </c>
      <c r="B341" s="2" t="s">
        <v>522</v>
      </c>
      <c r="C341" s="3" t="s">
        <v>569</v>
      </c>
      <c r="D341" s="4" t="s">
        <v>524</v>
      </c>
      <c r="E341" s="5">
        <v>5.12</v>
      </c>
      <c r="F341" s="5">
        <f t="shared" si="19"/>
        <v>0</v>
      </c>
      <c r="G341" s="62" t="s">
        <v>468</v>
      </c>
    </row>
    <row r="342" spans="1:7" ht="15">
      <c r="A342" s="1">
        <v>337</v>
      </c>
      <c r="B342" s="2" t="s">
        <v>522</v>
      </c>
      <c r="C342" s="3" t="s">
        <v>570</v>
      </c>
      <c r="D342" s="4" t="s">
        <v>524</v>
      </c>
      <c r="E342" s="5">
        <v>5.12</v>
      </c>
      <c r="F342" s="5">
        <f t="shared" si="19"/>
        <v>0</v>
      </c>
      <c r="G342" s="62" t="s">
        <v>468</v>
      </c>
    </row>
    <row r="343" spans="1:7" ht="15">
      <c r="A343" s="1">
        <v>338</v>
      </c>
      <c r="B343" s="2" t="s">
        <v>522</v>
      </c>
      <c r="C343" s="3" t="s">
        <v>571</v>
      </c>
      <c r="D343" s="4" t="s">
        <v>524</v>
      </c>
      <c r="E343" s="5">
        <v>5.12</v>
      </c>
      <c r="F343" s="5">
        <f t="shared" si="19"/>
        <v>0</v>
      </c>
      <c r="G343" s="62" t="s">
        <v>468</v>
      </c>
    </row>
    <row r="344" spans="1:7" ht="15">
      <c r="A344" s="1">
        <v>339</v>
      </c>
      <c r="B344" s="2" t="s">
        <v>522</v>
      </c>
      <c r="C344" s="3" t="s">
        <v>572</v>
      </c>
      <c r="D344" s="4" t="s">
        <v>524</v>
      </c>
      <c r="E344" s="5">
        <v>5.12</v>
      </c>
      <c r="F344" s="5">
        <f t="shared" si="19"/>
        <v>0</v>
      </c>
      <c r="G344" s="62" t="s">
        <v>468</v>
      </c>
    </row>
    <row r="345" spans="1:7" ht="15">
      <c r="A345" s="1">
        <v>340</v>
      </c>
      <c r="B345" s="2" t="s">
        <v>573</v>
      </c>
      <c r="C345" s="3" t="s">
        <v>574</v>
      </c>
      <c r="D345" s="4" t="s">
        <v>575</v>
      </c>
      <c r="E345" s="5">
        <v>9.47</v>
      </c>
      <c r="F345" s="5">
        <f t="shared" si="19"/>
        <v>0</v>
      </c>
      <c r="G345" s="62" t="s">
        <v>468</v>
      </c>
    </row>
    <row r="346" spans="1:7" ht="15">
      <c r="A346" s="1">
        <v>341</v>
      </c>
      <c r="B346" s="2" t="s">
        <v>576</v>
      </c>
      <c r="C346" s="3" t="s">
        <v>577</v>
      </c>
      <c r="D346" s="4" t="s">
        <v>578</v>
      </c>
      <c r="E346" s="5">
        <v>3.9</v>
      </c>
      <c r="F346" s="5">
        <f t="shared" si="19"/>
        <v>0</v>
      </c>
      <c r="G346" s="62" t="s">
        <v>468</v>
      </c>
    </row>
    <row r="347" spans="1:7" ht="15">
      <c r="A347" s="1">
        <v>342</v>
      </c>
      <c r="B347" s="2" t="s">
        <v>579</v>
      </c>
      <c r="C347" s="3" t="s">
        <v>580</v>
      </c>
      <c r="D347" s="4" t="s">
        <v>581</v>
      </c>
      <c r="E347" s="5">
        <v>1.41</v>
      </c>
      <c r="F347" s="5">
        <f t="shared" si="19"/>
        <v>0</v>
      </c>
      <c r="G347" s="62" t="s">
        <v>468</v>
      </c>
    </row>
    <row r="348" spans="1:7" ht="15">
      <c r="A348" s="1">
        <v>343</v>
      </c>
      <c r="B348" s="2" t="s">
        <v>582</v>
      </c>
      <c r="C348" s="3" t="s">
        <v>583</v>
      </c>
      <c r="D348" s="4" t="s">
        <v>584</v>
      </c>
      <c r="E348" s="5">
        <v>2.33</v>
      </c>
      <c r="F348" s="5">
        <f t="shared" si="19"/>
        <v>0</v>
      </c>
      <c r="G348" s="62" t="s">
        <v>468</v>
      </c>
    </row>
    <row r="349" spans="1:7" ht="24">
      <c r="A349" s="1">
        <v>344</v>
      </c>
      <c r="B349" s="2" t="s">
        <v>585</v>
      </c>
      <c r="C349" s="3" t="s">
        <v>586</v>
      </c>
      <c r="D349" s="4" t="s">
        <v>587</v>
      </c>
      <c r="E349" s="5">
        <v>2.77</v>
      </c>
      <c r="F349" s="5">
        <f t="shared" si="19"/>
        <v>0</v>
      </c>
      <c r="G349" s="62" t="s">
        <v>468</v>
      </c>
    </row>
    <row r="350" spans="1:7" ht="15">
      <c r="A350" s="1">
        <v>345</v>
      </c>
      <c r="B350" s="2" t="s">
        <v>588</v>
      </c>
      <c r="C350" s="3" t="s">
        <v>589</v>
      </c>
      <c r="D350" s="4" t="s">
        <v>590</v>
      </c>
      <c r="E350" s="5">
        <v>4.92</v>
      </c>
      <c r="F350" s="5">
        <f t="shared" si="19"/>
        <v>0</v>
      </c>
      <c r="G350" s="62" t="s">
        <v>468</v>
      </c>
    </row>
    <row r="351" spans="1:7" ht="15">
      <c r="A351" s="1">
        <v>346</v>
      </c>
      <c r="B351" s="2" t="s">
        <v>472</v>
      </c>
      <c r="C351" s="3" t="s">
        <v>591</v>
      </c>
      <c r="D351" s="4" t="s">
        <v>474</v>
      </c>
      <c r="E351" s="5">
        <v>6.66</v>
      </c>
      <c r="F351" s="5">
        <f t="shared" si="19"/>
        <v>0</v>
      </c>
      <c r="G351" s="62" t="s">
        <v>468</v>
      </c>
    </row>
    <row r="352" spans="1:7" ht="15">
      <c r="A352" s="1">
        <v>347</v>
      </c>
      <c r="B352" s="2" t="s">
        <v>592</v>
      </c>
      <c r="C352" s="3" t="s">
        <v>593</v>
      </c>
      <c r="D352" s="4" t="s">
        <v>205</v>
      </c>
      <c r="E352" s="5">
        <v>2.32</v>
      </c>
      <c r="F352" s="5">
        <f aca="true" t="shared" si="20" ref="F352:F368">F1344/1000</f>
        <v>0</v>
      </c>
      <c r="G352" s="62" t="s">
        <v>468</v>
      </c>
    </row>
    <row r="353" spans="1:7" ht="15">
      <c r="A353" s="1">
        <v>348</v>
      </c>
      <c r="B353" s="2" t="s">
        <v>594</v>
      </c>
      <c r="C353" s="3" t="s">
        <v>595</v>
      </c>
      <c r="D353" s="4" t="s">
        <v>214</v>
      </c>
      <c r="E353" s="5">
        <v>7.19</v>
      </c>
      <c r="F353" s="5">
        <f t="shared" si="20"/>
        <v>0</v>
      </c>
      <c r="G353" s="62" t="s">
        <v>468</v>
      </c>
    </row>
    <row r="354" spans="1:7" ht="15">
      <c r="A354" s="1">
        <v>349</v>
      </c>
      <c r="B354" s="2" t="s">
        <v>596</v>
      </c>
      <c r="C354" s="3" t="s">
        <v>597</v>
      </c>
      <c r="D354" s="4" t="s">
        <v>202</v>
      </c>
      <c r="E354" s="5">
        <v>3.01</v>
      </c>
      <c r="F354" s="5">
        <f t="shared" si="20"/>
        <v>0</v>
      </c>
      <c r="G354" s="62" t="s">
        <v>468</v>
      </c>
    </row>
    <row r="355" spans="1:7" ht="15">
      <c r="A355" s="1">
        <v>350</v>
      </c>
      <c r="B355" s="2" t="s">
        <v>598</v>
      </c>
      <c r="C355" s="3" t="s">
        <v>599</v>
      </c>
      <c r="D355" s="4" t="s">
        <v>600</v>
      </c>
      <c r="E355" s="5">
        <v>1.89</v>
      </c>
      <c r="F355" s="5">
        <f t="shared" si="20"/>
        <v>0</v>
      </c>
      <c r="G355" s="62" t="s">
        <v>468</v>
      </c>
    </row>
    <row r="356" spans="1:7" ht="15">
      <c r="A356" s="1">
        <v>351</v>
      </c>
      <c r="B356" s="2" t="s">
        <v>475</v>
      </c>
      <c r="C356" s="3" t="s">
        <v>601</v>
      </c>
      <c r="D356" s="4" t="s">
        <v>474</v>
      </c>
      <c r="E356" s="5">
        <v>10.03</v>
      </c>
      <c r="F356" s="5">
        <f t="shared" si="20"/>
        <v>0</v>
      </c>
      <c r="G356" s="62" t="s">
        <v>468</v>
      </c>
    </row>
    <row r="357" spans="1:7" ht="15">
      <c r="A357" s="60">
        <v>352</v>
      </c>
      <c r="B357" s="2" t="s">
        <v>475</v>
      </c>
      <c r="C357" s="3" t="s">
        <v>602</v>
      </c>
      <c r="D357" s="4" t="s">
        <v>474</v>
      </c>
      <c r="E357" s="5">
        <v>10.03</v>
      </c>
      <c r="F357" s="5">
        <f t="shared" si="20"/>
        <v>0</v>
      </c>
      <c r="G357" s="62" t="s">
        <v>468</v>
      </c>
    </row>
    <row r="358" spans="1:7" ht="15">
      <c r="A358" s="1">
        <v>353</v>
      </c>
      <c r="B358" s="2" t="s">
        <v>475</v>
      </c>
      <c r="C358" s="3" t="s">
        <v>603</v>
      </c>
      <c r="D358" s="4" t="s">
        <v>474</v>
      </c>
      <c r="E358" s="5">
        <v>10.03</v>
      </c>
      <c r="F358" s="5">
        <f t="shared" si="20"/>
        <v>0</v>
      </c>
      <c r="G358" s="62" t="s">
        <v>468</v>
      </c>
    </row>
    <row r="359" spans="1:7" ht="15">
      <c r="A359" s="1">
        <v>354</v>
      </c>
      <c r="B359" s="2" t="s">
        <v>475</v>
      </c>
      <c r="C359" s="3" t="s">
        <v>604</v>
      </c>
      <c r="D359" s="4" t="s">
        <v>474</v>
      </c>
      <c r="E359" s="5">
        <v>10.03</v>
      </c>
      <c r="F359" s="5">
        <f t="shared" si="20"/>
        <v>0</v>
      </c>
      <c r="G359" s="62" t="s">
        <v>468</v>
      </c>
    </row>
    <row r="360" spans="1:7" ht="15">
      <c r="A360" s="1">
        <v>355</v>
      </c>
      <c r="B360" s="2" t="s">
        <v>475</v>
      </c>
      <c r="C360" s="3" t="s">
        <v>605</v>
      </c>
      <c r="D360" s="4" t="s">
        <v>474</v>
      </c>
      <c r="E360" s="5">
        <v>10.03</v>
      </c>
      <c r="F360" s="5">
        <f t="shared" si="20"/>
        <v>0</v>
      </c>
      <c r="G360" s="62" t="s">
        <v>468</v>
      </c>
    </row>
    <row r="361" spans="1:7" ht="15">
      <c r="A361" s="1">
        <v>356</v>
      </c>
      <c r="B361" s="2" t="s">
        <v>475</v>
      </c>
      <c r="C361" s="3" t="s">
        <v>606</v>
      </c>
      <c r="D361" s="4" t="s">
        <v>474</v>
      </c>
      <c r="E361" s="5">
        <v>7.97</v>
      </c>
      <c r="F361" s="5">
        <f t="shared" si="20"/>
        <v>0</v>
      </c>
      <c r="G361" s="62" t="s">
        <v>468</v>
      </c>
    </row>
    <row r="362" spans="1:7" ht="15">
      <c r="A362" s="1">
        <v>357</v>
      </c>
      <c r="B362" s="2" t="s">
        <v>475</v>
      </c>
      <c r="C362" s="3" t="s">
        <v>607</v>
      </c>
      <c r="D362" s="4" t="s">
        <v>474</v>
      </c>
      <c r="E362" s="5">
        <v>7.97</v>
      </c>
      <c r="F362" s="5">
        <f t="shared" si="20"/>
        <v>0</v>
      </c>
      <c r="G362" s="62" t="s">
        <v>468</v>
      </c>
    </row>
    <row r="363" spans="1:7" ht="15">
      <c r="A363" s="1">
        <v>358</v>
      </c>
      <c r="B363" s="2" t="s">
        <v>475</v>
      </c>
      <c r="C363" s="3" t="s">
        <v>608</v>
      </c>
      <c r="D363" s="4" t="s">
        <v>474</v>
      </c>
      <c r="E363" s="5">
        <v>9.84</v>
      </c>
      <c r="F363" s="5">
        <f t="shared" si="20"/>
        <v>0</v>
      </c>
      <c r="G363" s="62" t="s">
        <v>468</v>
      </c>
    </row>
    <row r="364" spans="1:7" ht="15">
      <c r="A364" s="1">
        <v>359</v>
      </c>
      <c r="B364" s="2" t="s">
        <v>475</v>
      </c>
      <c r="C364" s="3" t="s">
        <v>609</v>
      </c>
      <c r="D364" s="4" t="s">
        <v>474</v>
      </c>
      <c r="E364" s="5">
        <v>9.84</v>
      </c>
      <c r="F364" s="5">
        <f t="shared" si="20"/>
        <v>0</v>
      </c>
      <c r="G364" s="62" t="s">
        <v>468</v>
      </c>
    </row>
    <row r="365" spans="1:7" ht="15">
      <c r="A365" s="1">
        <v>360</v>
      </c>
      <c r="B365" s="2" t="s">
        <v>475</v>
      </c>
      <c r="C365" s="3" t="s">
        <v>610</v>
      </c>
      <c r="D365" s="4" t="s">
        <v>474</v>
      </c>
      <c r="E365" s="5">
        <v>8.41</v>
      </c>
      <c r="F365" s="5">
        <f t="shared" si="20"/>
        <v>0</v>
      </c>
      <c r="G365" s="62" t="s">
        <v>468</v>
      </c>
    </row>
    <row r="366" spans="1:7" ht="15">
      <c r="A366" s="1">
        <v>361</v>
      </c>
      <c r="B366" s="2" t="s">
        <v>475</v>
      </c>
      <c r="C366" s="3" t="s">
        <v>611</v>
      </c>
      <c r="D366" s="4" t="s">
        <v>474</v>
      </c>
      <c r="E366" s="5">
        <v>8.84</v>
      </c>
      <c r="F366" s="5">
        <f t="shared" si="20"/>
        <v>0</v>
      </c>
      <c r="G366" s="62" t="s">
        <v>468</v>
      </c>
    </row>
    <row r="367" spans="1:7" ht="15">
      <c r="A367" s="1">
        <v>362</v>
      </c>
      <c r="B367" s="2" t="s">
        <v>475</v>
      </c>
      <c r="C367" s="3" t="s">
        <v>612</v>
      </c>
      <c r="D367" s="4" t="s">
        <v>474</v>
      </c>
      <c r="E367" s="5">
        <v>7.9</v>
      </c>
      <c r="F367" s="5">
        <f t="shared" si="20"/>
        <v>0</v>
      </c>
      <c r="G367" s="62" t="s">
        <v>468</v>
      </c>
    </row>
    <row r="368" spans="1:7" ht="15">
      <c r="A368" s="1">
        <v>363</v>
      </c>
      <c r="B368" s="2" t="s">
        <v>613</v>
      </c>
      <c r="C368" s="3" t="s">
        <v>614</v>
      </c>
      <c r="D368" s="4" t="s">
        <v>474</v>
      </c>
      <c r="E368" s="5">
        <v>12.86</v>
      </c>
      <c r="F368" s="5">
        <f t="shared" si="20"/>
        <v>0</v>
      </c>
      <c r="G368" s="62" t="s">
        <v>468</v>
      </c>
    </row>
    <row r="369" spans="1:7" ht="15">
      <c r="A369" s="1">
        <v>364</v>
      </c>
      <c r="B369" s="2" t="s">
        <v>615</v>
      </c>
      <c r="C369" s="3" t="s">
        <v>616</v>
      </c>
      <c r="D369" s="4" t="s">
        <v>474</v>
      </c>
      <c r="E369" s="5">
        <v>1.26</v>
      </c>
      <c r="F369" s="5">
        <f aca="true" t="shared" si="21" ref="F369:F375">F1362/1000</f>
        <v>0</v>
      </c>
      <c r="G369" s="62" t="s">
        <v>468</v>
      </c>
    </row>
    <row r="370" spans="1:7" ht="15">
      <c r="A370" s="1">
        <v>365</v>
      </c>
      <c r="B370" s="2" t="s">
        <v>617</v>
      </c>
      <c r="C370" s="3" t="s">
        <v>618</v>
      </c>
      <c r="D370" s="4" t="s">
        <v>474</v>
      </c>
      <c r="E370" s="5">
        <v>7.31</v>
      </c>
      <c r="F370" s="5">
        <f t="shared" si="21"/>
        <v>0</v>
      </c>
      <c r="G370" s="62" t="s">
        <v>468</v>
      </c>
    </row>
    <row r="371" spans="1:7" ht="24">
      <c r="A371" s="1">
        <v>366</v>
      </c>
      <c r="B371" s="2" t="s">
        <v>619</v>
      </c>
      <c r="C371" s="3" t="s">
        <v>620</v>
      </c>
      <c r="D371" s="4" t="s">
        <v>621</v>
      </c>
      <c r="E371" s="5">
        <v>5.34</v>
      </c>
      <c r="F371" s="5">
        <f t="shared" si="21"/>
        <v>0</v>
      </c>
      <c r="G371" s="62" t="s">
        <v>468</v>
      </c>
    </row>
    <row r="372" spans="1:7" ht="15">
      <c r="A372" s="1">
        <v>367</v>
      </c>
      <c r="B372" s="2" t="s">
        <v>622</v>
      </c>
      <c r="C372" s="3" t="s">
        <v>623</v>
      </c>
      <c r="D372" s="4" t="s">
        <v>214</v>
      </c>
      <c r="E372" s="5">
        <v>6.31</v>
      </c>
      <c r="F372" s="5">
        <f t="shared" si="21"/>
        <v>0</v>
      </c>
      <c r="G372" s="62" t="s">
        <v>468</v>
      </c>
    </row>
    <row r="373" spans="1:7" ht="15">
      <c r="A373" s="1">
        <v>368</v>
      </c>
      <c r="B373" s="2" t="s">
        <v>624</v>
      </c>
      <c r="C373" s="3" t="s">
        <v>625</v>
      </c>
      <c r="D373" s="4" t="s">
        <v>626</v>
      </c>
      <c r="E373" s="5">
        <v>8</v>
      </c>
      <c r="F373" s="5">
        <f t="shared" si="21"/>
        <v>0</v>
      </c>
      <c r="G373" s="62" t="s">
        <v>468</v>
      </c>
    </row>
    <row r="374" spans="1:7" ht="15">
      <c r="A374" s="1">
        <v>369</v>
      </c>
      <c r="B374" s="2" t="s">
        <v>627</v>
      </c>
      <c r="C374" s="3" t="s">
        <v>628</v>
      </c>
      <c r="D374" s="4" t="s">
        <v>474</v>
      </c>
      <c r="E374" s="5">
        <v>3.21</v>
      </c>
      <c r="F374" s="5">
        <f t="shared" si="21"/>
        <v>0</v>
      </c>
      <c r="G374" s="62" t="s">
        <v>468</v>
      </c>
    </row>
    <row r="375" spans="1:7" ht="15">
      <c r="A375" s="1">
        <v>370</v>
      </c>
      <c r="B375" s="2" t="s">
        <v>629</v>
      </c>
      <c r="C375" s="3" t="s">
        <v>630</v>
      </c>
      <c r="D375" s="4" t="s">
        <v>202</v>
      </c>
      <c r="E375" s="5">
        <v>4.56</v>
      </c>
      <c r="F375" s="5">
        <f t="shared" si="21"/>
        <v>0</v>
      </c>
      <c r="G375" s="62" t="s">
        <v>468</v>
      </c>
    </row>
    <row r="376" spans="1:7" ht="15">
      <c r="A376" s="1">
        <v>371</v>
      </c>
      <c r="B376" s="2" t="s">
        <v>631</v>
      </c>
      <c r="C376" s="3" t="s">
        <v>632</v>
      </c>
      <c r="D376" s="4" t="s">
        <v>30</v>
      </c>
      <c r="E376" s="5">
        <v>9.99</v>
      </c>
      <c r="F376" s="5">
        <f aca="true" t="shared" si="22" ref="F376:F385">F1370/1000</f>
        <v>0</v>
      </c>
      <c r="G376" s="62" t="s">
        <v>468</v>
      </c>
    </row>
    <row r="377" spans="1:7" ht="15">
      <c r="A377" s="1">
        <v>372</v>
      </c>
      <c r="B377" s="2" t="s">
        <v>631</v>
      </c>
      <c r="C377" s="3" t="s">
        <v>633</v>
      </c>
      <c r="D377" s="4" t="s">
        <v>30</v>
      </c>
      <c r="E377" s="5">
        <v>9.99</v>
      </c>
      <c r="F377" s="5">
        <f t="shared" si="22"/>
        <v>0</v>
      </c>
      <c r="G377" s="62" t="s">
        <v>468</v>
      </c>
    </row>
    <row r="378" spans="1:7" ht="15">
      <c r="A378" s="1">
        <v>373</v>
      </c>
      <c r="B378" s="2" t="s">
        <v>634</v>
      </c>
      <c r="C378" s="3" t="s">
        <v>635</v>
      </c>
      <c r="D378" s="4" t="s">
        <v>30</v>
      </c>
      <c r="E378" s="5">
        <v>9.99</v>
      </c>
      <c r="F378" s="5">
        <f t="shared" si="22"/>
        <v>0</v>
      </c>
      <c r="G378" s="62" t="s">
        <v>468</v>
      </c>
    </row>
    <row r="379" spans="1:7" ht="15">
      <c r="A379" s="1">
        <v>374</v>
      </c>
      <c r="B379" s="2" t="s">
        <v>634</v>
      </c>
      <c r="C379" s="3" t="s">
        <v>636</v>
      </c>
      <c r="D379" s="4" t="s">
        <v>30</v>
      </c>
      <c r="E379" s="5">
        <v>9.99</v>
      </c>
      <c r="F379" s="5">
        <f t="shared" si="22"/>
        <v>0</v>
      </c>
      <c r="G379" s="62" t="s">
        <v>468</v>
      </c>
    </row>
    <row r="380" spans="1:7" ht="15">
      <c r="A380" s="1">
        <v>375</v>
      </c>
      <c r="B380" s="2" t="s">
        <v>634</v>
      </c>
      <c r="C380" s="3" t="s">
        <v>637</v>
      </c>
      <c r="D380" s="4" t="s">
        <v>30</v>
      </c>
      <c r="E380" s="5">
        <v>9.99</v>
      </c>
      <c r="F380" s="5">
        <f t="shared" si="22"/>
        <v>0</v>
      </c>
      <c r="G380" s="62" t="s">
        <v>468</v>
      </c>
    </row>
    <row r="381" spans="1:7" ht="15">
      <c r="A381" s="1">
        <v>376</v>
      </c>
      <c r="B381" s="2" t="s">
        <v>479</v>
      </c>
      <c r="C381" s="3" t="s">
        <v>638</v>
      </c>
      <c r="D381" s="4" t="s">
        <v>474</v>
      </c>
      <c r="E381" s="5">
        <v>9.99</v>
      </c>
      <c r="F381" s="5">
        <f t="shared" si="22"/>
        <v>0</v>
      </c>
      <c r="G381" s="62" t="s">
        <v>468</v>
      </c>
    </row>
    <row r="382" spans="1:7" ht="15">
      <c r="A382" s="1">
        <v>377</v>
      </c>
      <c r="B382" s="2" t="s">
        <v>479</v>
      </c>
      <c r="C382" s="3" t="s">
        <v>639</v>
      </c>
      <c r="D382" s="4" t="s">
        <v>474</v>
      </c>
      <c r="E382" s="5">
        <v>9.99</v>
      </c>
      <c r="F382" s="5">
        <f t="shared" si="22"/>
        <v>0</v>
      </c>
      <c r="G382" s="62" t="s">
        <v>468</v>
      </c>
    </row>
    <row r="383" spans="1:7" ht="15">
      <c r="A383" s="1">
        <v>378</v>
      </c>
      <c r="B383" s="2" t="s">
        <v>640</v>
      </c>
      <c r="C383" s="3" t="s">
        <v>641</v>
      </c>
      <c r="D383" s="4" t="s">
        <v>474</v>
      </c>
      <c r="E383" s="5">
        <v>4.65</v>
      </c>
      <c r="F383" s="5">
        <f t="shared" si="22"/>
        <v>0</v>
      </c>
      <c r="G383" s="62" t="s">
        <v>468</v>
      </c>
    </row>
    <row r="384" spans="1:7" ht="15">
      <c r="A384" s="1">
        <v>379</v>
      </c>
      <c r="B384" s="2" t="s">
        <v>642</v>
      </c>
      <c r="C384" s="3" t="s">
        <v>643</v>
      </c>
      <c r="D384" s="4" t="s">
        <v>474</v>
      </c>
      <c r="E384" s="5">
        <v>7.61</v>
      </c>
      <c r="F384" s="5">
        <f t="shared" si="22"/>
        <v>0</v>
      </c>
      <c r="G384" s="62" t="s">
        <v>468</v>
      </c>
    </row>
    <row r="385" spans="1:7" ht="15">
      <c r="A385" s="1">
        <v>380</v>
      </c>
      <c r="B385" s="2" t="s">
        <v>644</v>
      </c>
      <c r="C385" s="3" t="s">
        <v>645</v>
      </c>
      <c r="D385" s="4" t="s">
        <v>214</v>
      </c>
      <c r="E385" s="5">
        <v>3.73</v>
      </c>
      <c r="F385" s="5">
        <f t="shared" si="22"/>
        <v>0</v>
      </c>
      <c r="G385" s="62" t="s">
        <v>468</v>
      </c>
    </row>
    <row r="386" spans="1:7" ht="15">
      <c r="A386" s="1">
        <v>381</v>
      </c>
      <c r="B386" s="2" t="s">
        <v>646</v>
      </c>
      <c r="C386" s="3" t="s">
        <v>647</v>
      </c>
      <c r="D386" s="4" t="s">
        <v>648</v>
      </c>
      <c r="E386" s="5">
        <v>42.99</v>
      </c>
      <c r="F386" s="5">
        <v>29.68</v>
      </c>
      <c r="G386" s="62" t="s">
        <v>468</v>
      </c>
    </row>
    <row r="387" spans="1:7" ht="24">
      <c r="A387" s="1">
        <v>382</v>
      </c>
      <c r="B387" s="2" t="s">
        <v>649</v>
      </c>
      <c r="C387" s="3" t="s">
        <v>650</v>
      </c>
      <c r="D387" s="4" t="s">
        <v>651</v>
      </c>
      <c r="E387" s="5">
        <v>4.39</v>
      </c>
      <c r="F387" s="5">
        <f aca="true" t="shared" si="23" ref="F387:F396">F1381/1000</f>
        <v>0</v>
      </c>
      <c r="G387" s="62" t="s">
        <v>468</v>
      </c>
    </row>
    <row r="388" spans="1:7" ht="24">
      <c r="A388" s="1">
        <v>383</v>
      </c>
      <c r="B388" s="2" t="s">
        <v>652</v>
      </c>
      <c r="C388" s="3" t="s">
        <v>653</v>
      </c>
      <c r="D388" s="4" t="s">
        <v>654</v>
      </c>
      <c r="E388" s="5">
        <v>13.39</v>
      </c>
      <c r="F388" s="5">
        <f t="shared" si="23"/>
        <v>0</v>
      </c>
      <c r="G388" s="62" t="s">
        <v>468</v>
      </c>
    </row>
    <row r="389" spans="1:7" ht="15">
      <c r="A389" s="1">
        <v>384</v>
      </c>
      <c r="B389" s="2" t="s">
        <v>655</v>
      </c>
      <c r="C389" s="3" t="s">
        <v>656</v>
      </c>
      <c r="D389" s="4" t="s">
        <v>657</v>
      </c>
      <c r="E389" s="5">
        <v>3.45</v>
      </c>
      <c r="F389" s="5">
        <f t="shared" si="23"/>
        <v>0</v>
      </c>
      <c r="G389" s="62" t="s">
        <v>468</v>
      </c>
    </row>
    <row r="390" spans="1:7" ht="15">
      <c r="A390" s="1">
        <v>385</v>
      </c>
      <c r="B390" s="2" t="s">
        <v>658</v>
      </c>
      <c r="C390" s="3" t="s">
        <v>659</v>
      </c>
      <c r="D390" s="4" t="s">
        <v>660</v>
      </c>
      <c r="E390" s="5">
        <v>13.3</v>
      </c>
      <c r="F390" s="5">
        <f t="shared" si="23"/>
        <v>0</v>
      </c>
      <c r="G390" s="62" t="s">
        <v>468</v>
      </c>
    </row>
    <row r="391" spans="1:7" ht="15">
      <c r="A391" s="1">
        <v>386</v>
      </c>
      <c r="B391" s="2" t="s">
        <v>658</v>
      </c>
      <c r="C391" s="3" t="s">
        <v>661</v>
      </c>
      <c r="D391" s="4" t="s">
        <v>660</v>
      </c>
      <c r="E391" s="5">
        <v>13.3</v>
      </c>
      <c r="F391" s="5">
        <f t="shared" si="23"/>
        <v>0</v>
      </c>
      <c r="G391" s="62" t="s">
        <v>468</v>
      </c>
    </row>
    <row r="392" spans="1:7" ht="15">
      <c r="A392" s="60">
        <v>387</v>
      </c>
      <c r="B392" s="2" t="s">
        <v>658</v>
      </c>
      <c r="C392" s="3" t="s">
        <v>662</v>
      </c>
      <c r="D392" s="4" t="s">
        <v>660</v>
      </c>
      <c r="E392" s="5">
        <v>13.3</v>
      </c>
      <c r="F392" s="5">
        <f t="shared" si="23"/>
        <v>0</v>
      </c>
      <c r="G392" s="62" t="s">
        <v>468</v>
      </c>
    </row>
    <row r="393" spans="1:7" ht="15">
      <c r="A393" s="1">
        <v>388</v>
      </c>
      <c r="B393" s="2" t="s">
        <v>658</v>
      </c>
      <c r="C393" s="3" t="s">
        <v>663</v>
      </c>
      <c r="D393" s="4" t="s">
        <v>660</v>
      </c>
      <c r="E393" s="5">
        <v>13.3</v>
      </c>
      <c r="F393" s="5">
        <f t="shared" si="23"/>
        <v>0</v>
      </c>
      <c r="G393" s="62" t="s">
        <v>468</v>
      </c>
    </row>
    <row r="394" spans="1:7" ht="15">
      <c r="A394" s="1">
        <v>389</v>
      </c>
      <c r="B394" s="2" t="s">
        <v>658</v>
      </c>
      <c r="C394" s="3" t="s">
        <v>664</v>
      </c>
      <c r="D394" s="4" t="s">
        <v>660</v>
      </c>
      <c r="E394" s="5">
        <v>13.3</v>
      </c>
      <c r="F394" s="5">
        <f t="shared" si="23"/>
        <v>0</v>
      </c>
      <c r="G394" s="62" t="s">
        <v>468</v>
      </c>
    </row>
    <row r="395" spans="1:7" ht="15">
      <c r="A395" s="60">
        <v>390</v>
      </c>
      <c r="B395" s="2" t="s">
        <v>658</v>
      </c>
      <c r="C395" s="3" t="s">
        <v>665</v>
      </c>
      <c r="D395" s="4" t="s">
        <v>660</v>
      </c>
      <c r="E395" s="5">
        <v>13.3</v>
      </c>
      <c r="F395" s="5">
        <f t="shared" si="23"/>
        <v>0</v>
      </c>
      <c r="G395" s="62" t="s">
        <v>468</v>
      </c>
    </row>
    <row r="396" spans="1:7" ht="15">
      <c r="A396" s="60">
        <v>391</v>
      </c>
      <c r="B396" s="2" t="s">
        <v>658</v>
      </c>
      <c r="C396" s="3" t="s">
        <v>666</v>
      </c>
      <c r="D396" s="4" t="s">
        <v>660</v>
      </c>
      <c r="E396" s="5">
        <v>13.3</v>
      </c>
      <c r="F396" s="5">
        <f t="shared" si="23"/>
        <v>0</v>
      </c>
      <c r="G396" s="62" t="s">
        <v>468</v>
      </c>
    </row>
    <row r="397" spans="1:7" ht="15">
      <c r="A397" s="60">
        <v>392</v>
      </c>
      <c r="B397" s="2" t="s">
        <v>667</v>
      </c>
      <c r="C397" s="3" t="s">
        <v>668</v>
      </c>
      <c r="D397" s="4" t="s">
        <v>669</v>
      </c>
      <c r="E397" s="5">
        <v>47.76</v>
      </c>
      <c r="F397" s="5">
        <v>0</v>
      </c>
      <c r="G397" s="62" t="s">
        <v>468</v>
      </c>
    </row>
    <row r="398" spans="1:7" ht="15">
      <c r="A398" s="60">
        <v>393</v>
      </c>
      <c r="B398" s="2" t="s">
        <v>670</v>
      </c>
      <c r="C398" s="3" t="s">
        <v>671</v>
      </c>
      <c r="D398" s="4" t="s">
        <v>672</v>
      </c>
      <c r="E398" s="5">
        <v>3.89</v>
      </c>
      <c r="F398" s="5">
        <f aca="true" t="shared" si="24" ref="F398:F459">F1393/1000</f>
        <v>0</v>
      </c>
      <c r="G398" s="62" t="s">
        <v>468</v>
      </c>
    </row>
    <row r="399" spans="1:7" ht="15">
      <c r="A399" s="60">
        <v>394</v>
      </c>
      <c r="B399" s="2" t="s">
        <v>673</v>
      </c>
      <c r="C399" s="3" t="s">
        <v>674</v>
      </c>
      <c r="D399" s="4" t="s">
        <v>675</v>
      </c>
      <c r="E399" s="5">
        <v>1.32</v>
      </c>
      <c r="F399" s="5">
        <f t="shared" si="24"/>
        <v>0</v>
      </c>
      <c r="G399" s="62" t="s">
        <v>468</v>
      </c>
    </row>
    <row r="400" spans="1:7" ht="15">
      <c r="A400" s="1">
        <v>395</v>
      </c>
      <c r="B400" s="2" t="s">
        <v>676</v>
      </c>
      <c r="C400" s="3" t="s">
        <v>677</v>
      </c>
      <c r="D400" s="4" t="s">
        <v>678</v>
      </c>
      <c r="E400" s="5">
        <v>8.4</v>
      </c>
      <c r="F400" s="5">
        <f t="shared" si="24"/>
        <v>0</v>
      </c>
      <c r="G400" s="62" t="s">
        <v>468</v>
      </c>
    </row>
    <row r="401" spans="1:7" ht="15">
      <c r="A401" s="1">
        <v>396</v>
      </c>
      <c r="B401" s="2" t="s">
        <v>679</v>
      </c>
      <c r="C401" s="3" t="s">
        <v>680</v>
      </c>
      <c r="D401" s="4" t="s">
        <v>678</v>
      </c>
      <c r="E401" s="5">
        <v>6.59</v>
      </c>
      <c r="F401" s="5">
        <f t="shared" si="24"/>
        <v>0</v>
      </c>
      <c r="G401" s="62" t="s">
        <v>468</v>
      </c>
    </row>
    <row r="402" spans="1:7" ht="15">
      <c r="A402" s="1">
        <v>397</v>
      </c>
      <c r="B402" s="2" t="s">
        <v>681</v>
      </c>
      <c r="C402" s="3" t="s">
        <v>682</v>
      </c>
      <c r="D402" s="4" t="s">
        <v>30</v>
      </c>
      <c r="E402" s="5">
        <v>18.35</v>
      </c>
      <c r="F402" s="5">
        <f t="shared" si="24"/>
        <v>0</v>
      </c>
      <c r="G402" s="62" t="s">
        <v>468</v>
      </c>
    </row>
    <row r="403" spans="1:7" ht="15">
      <c r="A403" s="1">
        <v>398</v>
      </c>
      <c r="B403" s="2" t="s">
        <v>683</v>
      </c>
      <c r="C403" s="3" t="s">
        <v>684</v>
      </c>
      <c r="D403" s="4" t="s">
        <v>657</v>
      </c>
      <c r="E403" s="5">
        <v>4.17</v>
      </c>
      <c r="F403" s="5">
        <f t="shared" si="24"/>
        <v>0</v>
      </c>
      <c r="G403" s="62" t="s">
        <v>468</v>
      </c>
    </row>
    <row r="404" spans="1:7" ht="15">
      <c r="A404" s="1">
        <v>399</v>
      </c>
      <c r="B404" s="2" t="s">
        <v>685</v>
      </c>
      <c r="C404" s="3" t="s">
        <v>686</v>
      </c>
      <c r="D404" s="4" t="s">
        <v>687</v>
      </c>
      <c r="E404" s="5">
        <v>5.08</v>
      </c>
      <c r="F404" s="5">
        <f t="shared" si="24"/>
        <v>0</v>
      </c>
      <c r="G404" s="62" t="s">
        <v>468</v>
      </c>
    </row>
    <row r="405" spans="1:7" ht="15">
      <c r="A405" s="1">
        <v>400</v>
      </c>
      <c r="B405" s="2" t="s">
        <v>688</v>
      </c>
      <c r="C405" s="3" t="s">
        <v>689</v>
      </c>
      <c r="D405" s="4" t="s">
        <v>521</v>
      </c>
      <c r="E405" s="5">
        <v>2.06</v>
      </c>
      <c r="F405" s="5">
        <f t="shared" si="24"/>
        <v>0</v>
      </c>
      <c r="G405" s="62" t="s">
        <v>468</v>
      </c>
    </row>
    <row r="406" spans="1:7" ht="15">
      <c r="A406" s="1">
        <v>401</v>
      </c>
      <c r="B406" s="2" t="s">
        <v>690</v>
      </c>
      <c r="C406" s="3" t="s">
        <v>691</v>
      </c>
      <c r="D406" s="4" t="s">
        <v>521</v>
      </c>
      <c r="E406" s="5">
        <v>1.9</v>
      </c>
      <c r="F406" s="5">
        <f t="shared" si="24"/>
        <v>0</v>
      </c>
      <c r="G406" s="62" t="s">
        <v>468</v>
      </c>
    </row>
    <row r="407" spans="1:7" ht="15">
      <c r="A407" s="1">
        <v>402</v>
      </c>
      <c r="B407" s="2" t="s">
        <v>692</v>
      </c>
      <c r="C407" s="3" t="s">
        <v>693</v>
      </c>
      <c r="D407" s="4" t="s">
        <v>521</v>
      </c>
      <c r="E407" s="5">
        <v>1.31</v>
      </c>
      <c r="F407" s="5">
        <f t="shared" si="24"/>
        <v>0</v>
      </c>
      <c r="G407" s="62" t="s">
        <v>468</v>
      </c>
    </row>
    <row r="408" spans="1:7" ht="15">
      <c r="A408" s="1">
        <v>403</v>
      </c>
      <c r="B408" s="2" t="s">
        <v>694</v>
      </c>
      <c r="C408" s="3" t="s">
        <v>695</v>
      </c>
      <c r="D408" s="4" t="s">
        <v>521</v>
      </c>
      <c r="E408" s="5">
        <v>1.57</v>
      </c>
      <c r="F408" s="5">
        <f t="shared" si="24"/>
        <v>0</v>
      </c>
      <c r="G408" s="62" t="s">
        <v>468</v>
      </c>
    </row>
    <row r="409" spans="1:7" ht="15">
      <c r="A409" s="1">
        <v>404</v>
      </c>
      <c r="B409" s="2" t="s">
        <v>696</v>
      </c>
      <c r="C409" s="3" t="s">
        <v>697</v>
      </c>
      <c r="D409" s="20">
        <v>42368</v>
      </c>
      <c r="E409" s="5">
        <v>14</v>
      </c>
      <c r="F409" s="5">
        <f t="shared" si="24"/>
        <v>0</v>
      </c>
      <c r="G409" s="62" t="s">
        <v>468</v>
      </c>
    </row>
    <row r="410" spans="1:7" ht="15">
      <c r="A410" s="1">
        <v>405</v>
      </c>
      <c r="B410" s="2" t="s">
        <v>698</v>
      </c>
      <c r="C410" s="3" t="s">
        <v>699</v>
      </c>
      <c r="D410" s="4" t="s">
        <v>700</v>
      </c>
      <c r="E410" s="5">
        <v>3.46</v>
      </c>
      <c r="F410" s="5">
        <f t="shared" si="24"/>
        <v>0</v>
      </c>
      <c r="G410" s="62" t="s">
        <v>468</v>
      </c>
    </row>
    <row r="411" spans="1:7" ht="15">
      <c r="A411" s="1">
        <v>406</v>
      </c>
      <c r="B411" s="2" t="s">
        <v>701</v>
      </c>
      <c r="C411" s="3" t="s">
        <v>702</v>
      </c>
      <c r="D411" s="4" t="s">
        <v>703</v>
      </c>
      <c r="E411" s="5">
        <v>1.59</v>
      </c>
      <c r="F411" s="5">
        <f t="shared" si="24"/>
        <v>0</v>
      </c>
      <c r="G411" s="62" t="s">
        <v>468</v>
      </c>
    </row>
    <row r="412" spans="1:7" ht="24">
      <c r="A412" s="1">
        <v>407</v>
      </c>
      <c r="B412" s="2" t="s">
        <v>704</v>
      </c>
      <c r="C412" s="3" t="s">
        <v>705</v>
      </c>
      <c r="D412" s="4" t="s">
        <v>706</v>
      </c>
      <c r="E412" s="5">
        <v>3.21</v>
      </c>
      <c r="F412" s="5">
        <f t="shared" si="24"/>
        <v>0</v>
      </c>
      <c r="G412" s="62" t="s">
        <v>468</v>
      </c>
    </row>
    <row r="413" spans="1:7" ht="15">
      <c r="A413" s="1">
        <v>408</v>
      </c>
      <c r="B413" s="2" t="s">
        <v>707</v>
      </c>
      <c r="C413" s="3" t="s">
        <v>708</v>
      </c>
      <c r="D413" s="4" t="s">
        <v>706</v>
      </c>
      <c r="E413" s="5">
        <v>1.71</v>
      </c>
      <c r="F413" s="5">
        <f t="shared" si="24"/>
        <v>0</v>
      </c>
      <c r="G413" s="62" t="s">
        <v>468</v>
      </c>
    </row>
    <row r="414" spans="1:7" ht="15">
      <c r="A414" s="1">
        <v>409</v>
      </c>
      <c r="B414" s="2" t="s">
        <v>709</v>
      </c>
      <c r="C414" s="3" t="s">
        <v>710</v>
      </c>
      <c r="D414" s="4" t="s">
        <v>521</v>
      </c>
      <c r="E414" s="5">
        <v>2.64</v>
      </c>
      <c r="F414" s="5">
        <f t="shared" si="24"/>
        <v>0</v>
      </c>
      <c r="G414" s="62" t="s">
        <v>468</v>
      </c>
    </row>
    <row r="415" spans="1:7" ht="15">
      <c r="A415" s="1">
        <v>410</v>
      </c>
      <c r="B415" s="2" t="s">
        <v>711</v>
      </c>
      <c r="C415" s="3" t="s">
        <v>712</v>
      </c>
      <c r="D415" s="4" t="s">
        <v>521</v>
      </c>
      <c r="E415" s="5">
        <v>2.91</v>
      </c>
      <c r="F415" s="5">
        <f t="shared" si="24"/>
        <v>0</v>
      </c>
      <c r="G415" s="62" t="s">
        <v>468</v>
      </c>
    </row>
    <row r="416" spans="1:7" ht="15">
      <c r="A416" s="1">
        <v>411</v>
      </c>
      <c r="B416" s="2" t="s">
        <v>713</v>
      </c>
      <c r="C416" s="3" t="s">
        <v>714</v>
      </c>
      <c r="D416" s="4" t="s">
        <v>715</v>
      </c>
      <c r="E416" s="5">
        <v>1.15</v>
      </c>
      <c r="F416" s="5">
        <f t="shared" si="24"/>
        <v>0</v>
      </c>
      <c r="G416" s="62" t="s">
        <v>468</v>
      </c>
    </row>
    <row r="417" spans="1:7" ht="15">
      <c r="A417" s="1">
        <v>412</v>
      </c>
      <c r="B417" s="2" t="s">
        <v>716</v>
      </c>
      <c r="C417" s="3" t="s">
        <v>717</v>
      </c>
      <c r="D417" s="4" t="s">
        <v>521</v>
      </c>
      <c r="E417" s="5">
        <v>1.62</v>
      </c>
      <c r="F417" s="5">
        <f t="shared" si="24"/>
        <v>0</v>
      </c>
      <c r="G417" s="62" t="s">
        <v>468</v>
      </c>
    </row>
    <row r="418" spans="1:7" ht="15">
      <c r="A418" s="1">
        <v>413</v>
      </c>
      <c r="B418" s="2" t="s">
        <v>718</v>
      </c>
      <c r="C418" s="3" t="s">
        <v>719</v>
      </c>
      <c r="D418" s="4" t="s">
        <v>720</v>
      </c>
      <c r="E418" s="5">
        <v>1.99</v>
      </c>
      <c r="F418" s="5">
        <f t="shared" si="24"/>
        <v>0</v>
      </c>
      <c r="G418" s="62" t="s">
        <v>468</v>
      </c>
    </row>
    <row r="419" spans="1:7" ht="15">
      <c r="A419" s="1">
        <v>414</v>
      </c>
      <c r="B419" s="2" t="s">
        <v>721</v>
      </c>
      <c r="C419" s="3" t="s">
        <v>722</v>
      </c>
      <c r="D419" s="4" t="s">
        <v>706</v>
      </c>
      <c r="E419" s="5">
        <v>1.92</v>
      </c>
      <c r="F419" s="5">
        <f t="shared" si="24"/>
        <v>0</v>
      </c>
      <c r="G419" s="62" t="s">
        <v>468</v>
      </c>
    </row>
    <row r="420" spans="1:7" ht="15">
      <c r="A420" s="1">
        <v>415</v>
      </c>
      <c r="B420" s="2" t="s">
        <v>723</v>
      </c>
      <c r="C420" s="3" t="s">
        <v>724</v>
      </c>
      <c r="D420" s="4" t="s">
        <v>720</v>
      </c>
      <c r="E420" s="5">
        <v>1.39</v>
      </c>
      <c r="F420" s="5">
        <f t="shared" si="24"/>
        <v>0</v>
      </c>
      <c r="G420" s="62" t="s">
        <v>468</v>
      </c>
    </row>
    <row r="421" spans="1:7" ht="15">
      <c r="A421" s="1">
        <v>416</v>
      </c>
      <c r="B421" s="2" t="s">
        <v>725</v>
      </c>
      <c r="C421" s="3" t="s">
        <v>726</v>
      </c>
      <c r="D421" s="4" t="s">
        <v>553</v>
      </c>
      <c r="E421" s="5">
        <v>1.3</v>
      </c>
      <c r="F421" s="5">
        <f t="shared" si="24"/>
        <v>0</v>
      </c>
      <c r="G421" s="62" t="s">
        <v>468</v>
      </c>
    </row>
    <row r="422" spans="1:7" ht="15">
      <c r="A422" s="1">
        <v>417</v>
      </c>
      <c r="B422" s="2" t="s">
        <v>727</v>
      </c>
      <c r="C422" s="3" t="s">
        <v>728</v>
      </c>
      <c r="D422" s="4" t="s">
        <v>720</v>
      </c>
      <c r="E422" s="5">
        <v>1.9</v>
      </c>
      <c r="F422" s="5">
        <f t="shared" si="24"/>
        <v>0</v>
      </c>
      <c r="G422" s="62" t="s">
        <v>468</v>
      </c>
    </row>
    <row r="423" spans="1:7" ht="15">
      <c r="A423" s="1">
        <v>418</v>
      </c>
      <c r="B423" s="2" t="s">
        <v>729</v>
      </c>
      <c r="C423" s="3" t="s">
        <v>730</v>
      </c>
      <c r="D423" s="4" t="s">
        <v>27</v>
      </c>
      <c r="E423" s="5">
        <v>1.3</v>
      </c>
      <c r="F423" s="5">
        <f t="shared" si="24"/>
        <v>0</v>
      </c>
      <c r="G423" s="62" t="s">
        <v>468</v>
      </c>
    </row>
    <row r="424" spans="1:7" ht="15">
      <c r="A424" s="1">
        <v>419</v>
      </c>
      <c r="B424" s="2" t="s">
        <v>731</v>
      </c>
      <c r="C424" s="3" t="s">
        <v>732</v>
      </c>
      <c r="D424" s="4" t="s">
        <v>715</v>
      </c>
      <c r="E424" s="5">
        <v>1.06</v>
      </c>
      <c r="F424" s="5">
        <f t="shared" si="24"/>
        <v>0</v>
      </c>
      <c r="G424" s="62" t="s">
        <v>468</v>
      </c>
    </row>
    <row r="425" spans="1:7" ht="15">
      <c r="A425" s="1">
        <v>420</v>
      </c>
      <c r="B425" s="2" t="s">
        <v>733</v>
      </c>
      <c r="C425" s="3" t="s">
        <v>734</v>
      </c>
      <c r="D425" s="4" t="s">
        <v>735</v>
      </c>
      <c r="E425" s="5">
        <v>1.27</v>
      </c>
      <c r="F425" s="5">
        <f t="shared" si="24"/>
        <v>0</v>
      </c>
      <c r="G425" s="62" t="s">
        <v>468</v>
      </c>
    </row>
    <row r="426" spans="1:7" ht="15">
      <c r="A426" s="1">
        <v>421</v>
      </c>
      <c r="B426" s="2" t="s">
        <v>736</v>
      </c>
      <c r="C426" s="3" t="s">
        <v>737</v>
      </c>
      <c r="D426" s="4" t="s">
        <v>738</v>
      </c>
      <c r="E426" s="5">
        <v>3.5</v>
      </c>
      <c r="F426" s="5">
        <f t="shared" si="24"/>
        <v>0</v>
      </c>
      <c r="G426" s="62" t="s">
        <v>468</v>
      </c>
    </row>
    <row r="427" spans="1:7" ht="15">
      <c r="A427" s="1">
        <v>422</v>
      </c>
      <c r="B427" s="2" t="s">
        <v>739</v>
      </c>
      <c r="C427" s="3" t="s">
        <v>740</v>
      </c>
      <c r="D427" s="4" t="s">
        <v>741</v>
      </c>
      <c r="E427" s="5">
        <v>2.97</v>
      </c>
      <c r="F427" s="5">
        <f t="shared" si="24"/>
        <v>0</v>
      </c>
      <c r="G427" s="62" t="s">
        <v>468</v>
      </c>
    </row>
    <row r="428" spans="1:7" ht="15">
      <c r="A428" s="1">
        <v>423</v>
      </c>
      <c r="B428" s="2" t="s">
        <v>742</v>
      </c>
      <c r="C428" s="3" t="s">
        <v>743</v>
      </c>
      <c r="D428" s="4" t="s">
        <v>744</v>
      </c>
      <c r="E428" s="5">
        <v>1.4</v>
      </c>
      <c r="F428" s="5">
        <f t="shared" si="24"/>
        <v>0</v>
      </c>
      <c r="G428" s="62" t="s">
        <v>468</v>
      </c>
    </row>
    <row r="429" spans="1:7" ht="15">
      <c r="A429" s="1">
        <v>424</v>
      </c>
      <c r="B429" s="2" t="s">
        <v>745</v>
      </c>
      <c r="C429" s="3" t="s">
        <v>746</v>
      </c>
      <c r="D429" s="4" t="s">
        <v>747</v>
      </c>
      <c r="E429" s="5">
        <v>1.34</v>
      </c>
      <c r="F429" s="5">
        <f t="shared" si="24"/>
        <v>0</v>
      </c>
      <c r="G429" s="62" t="s">
        <v>468</v>
      </c>
    </row>
    <row r="430" spans="1:7" ht="15">
      <c r="A430" s="1">
        <v>425</v>
      </c>
      <c r="B430" s="2" t="s">
        <v>748</v>
      </c>
      <c r="C430" s="3" t="s">
        <v>749</v>
      </c>
      <c r="D430" s="4" t="s">
        <v>750</v>
      </c>
      <c r="E430" s="5">
        <v>2.12</v>
      </c>
      <c r="F430" s="5">
        <f t="shared" si="24"/>
        <v>0</v>
      </c>
      <c r="G430" s="62" t="s">
        <v>468</v>
      </c>
    </row>
    <row r="431" spans="1:7" ht="15">
      <c r="A431" s="1">
        <v>426</v>
      </c>
      <c r="B431" s="2" t="s">
        <v>751</v>
      </c>
      <c r="C431" s="3" t="s">
        <v>752</v>
      </c>
      <c r="D431" s="4" t="s">
        <v>753</v>
      </c>
      <c r="E431" s="5">
        <v>2</v>
      </c>
      <c r="F431" s="5">
        <f t="shared" si="24"/>
        <v>0</v>
      </c>
      <c r="G431" s="62" t="s">
        <v>468</v>
      </c>
    </row>
    <row r="432" spans="1:7" ht="15">
      <c r="A432" s="1">
        <v>427</v>
      </c>
      <c r="B432" s="2" t="s">
        <v>754</v>
      </c>
      <c r="C432" s="3" t="s">
        <v>755</v>
      </c>
      <c r="D432" s="4" t="s">
        <v>205</v>
      </c>
      <c r="E432" s="5">
        <v>1.79</v>
      </c>
      <c r="F432" s="5">
        <f t="shared" si="24"/>
        <v>0</v>
      </c>
      <c r="G432" s="62" t="s">
        <v>468</v>
      </c>
    </row>
    <row r="433" spans="1:7" ht="15">
      <c r="A433" s="1">
        <v>428</v>
      </c>
      <c r="B433" s="2" t="s">
        <v>756</v>
      </c>
      <c r="C433" s="3" t="s">
        <v>757</v>
      </c>
      <c r="D433" s="4" t="s">
        <v>758</v>
      </c>
      <c r="E433" s="5">
        <v>1.29</v>
      </c>
      <c r="F433" s="5">
        <f t="shared" si="24"/>
        <v>0</v>
      </c>
      <c r="G433" s="62" t="s">
        <v>468</v>
      </c>
    </row>
    <row r="434" spans="1:7" ht="15">
      <c r="A434" s="1">
        <v>429</v>
      </c>
      <c r="B434" s="2" t="s">
        <v>759</v>
      </c>
      <c r="C434" s="3" t="s">
        <v>760</v>
      </c>
      <c r="D434" s="4" t="s">
        <v>758</v>
      </c>
      <c r="E434" s="5">
        <v>1.47</v>
      </c>
      <c r="F434" s="5">
        <f t="shared" si="24"/>
        <v>0</v>
      </c>
      <c r="G434" s="62" t="s">
        <v>468</v>
      </c>
    </row>
    <row r="435" spans="1:7" ht="15">
      <c r="A435" s="1">
        <v>430</v>
      </c>
      <c r="B435" s="2" t="s">
        <v>761</v>
      </c>
      <c r="C435" s="3" t="s">
        <v>762</v>
      </c>
      <c r="D435" s="4" t="s">
        <v>199</v>
      </c>
      <c r="E435" s="5">
        <v>2.11</v>
      </c>
      <c r="F435" s="5">
        <f t="shared" si="24"/>
        <v>0</v>
      </c>
      <c r="G435" s="62" t="s">
        <v>468</v>
      </c>
    </row>
    <row r="436" spans="1:7" ht="15">
      <c r="A436" s="1">
        <v>431</v>
      </c>
      <c r="B436" s="2" t="s">
        <v>763</v>
      </c>
      <c r="C436" s="3" t="s">
        <v>764</v>
      </c>
      <c r="D436" s="4" t="s">
        <v>765</v>
      </c>
      <c r="E436" s="5">
        <v>3.93</v>
      </c>
      <c r="F436" s="5">
        <f t="shared" si="24"/>
        <v>0</v>
      </c>
      <c r="G436" s="62" t="s">
        <v>468</v>
      </c>
    </row>
    <row r="437" spans="1:7" ht="15">
      <c r="A437" s="1">
        <v>432</v>
      </c>
      <c r="B437" s="2" t="s">
        <v>766</v>
      </c>
      <c r="C437" s="3" t="s">
        <v>767</v>
      </c>
      <c r="D437" s="4" t="s">
        <v>227</v>
      </c>
      <c r="E437" s="5">
        <v>1.31</v>
      </c>
      <c r="F437" s="5">
        <f t="shared" si="24"/>
        <v>0</v>
      </c>
      <c r="G437" s="62" t="s">
        <v>468</v>
      </c>
    </row>
    <row r="438" spans="1:7" ht="15">
      <c r="A438" s="1">
        <v>433</v>
      </c>
      <c r="B438" s="2" t="s">
        <v>768</v>
      </c>
      <c r="C438" s="3" t="s">
        <v>769</v>
      </c>
      <c r="D438" s="4" t="s">
        <v>770</v>
      </c>
      <c r="E438" s="5">
        <v>3.1</v>
      </c>
      <c r="F438" s="5">
        <f t="shared" si="24"/>
        <v>0</v>
      </c>
      <c r="G438" s="62" t="s">
        <v>468</v>
      </c>
    </row>
    <row r="439" spans="1:7" ht="15">
      <c r="A439" s="1">
        <v>434</v>
      </c>
      <c r="B439" s="2" t="s">
        <v>771</v>
      </c>
      <c r="C439" s="3" t="s">
        <v>772</v>
      </c>
      <c r="D439" s="4" t="s">
        <v>199</v>
      </c>
      <c r="E439" s="5">
        <v>3.37</v>
      </c>
      <c r="F439" s="5">
        <f t="shared" si="24"/>
        <v>0</v>
      </c>
      <c r="G439" s="62" t="s">
        <v>468</v>
      </c>
    </row>
    <row r="440" spans="1:7" ht="15">
      <c r="A440" s="1">
        <v>435</v>
      </c>
      <c r="B440" s="2" t="s">
        <v>773</v>
      </c>
      <c r="C440" s="3" t="s">
        <v>446</v>
      </c>
      <c r="D440" s="4" t="s">
        <v>774</v>
      </c>
      <c r="E440" s="5">
        <v>3.93</v>
      </c>
      <c r="F440" s="5">
        <f t="shared" si="24"/>
        <v>0</v>
      </c>
      <c r="G440" s="62" t="s">
        <v>468</v>
      </c>
    </row>
    <row r="441" spans="1:7" ht="15">
      <c r="A441" s="1">
        <v>436</v>
      </c>
      <c r="B441" s="2" t="s">
        <v>775</v>
      </c>
      <c r="C441" s="3" t="s">
        <v>776</v>
      </c>
      <c r="D441" s="4" t="s">
        <v>777</v>
      </c>
      <c r="E441" s="5">
        <v>3.33</v>
      </c>
      <c r="F441" s="5">
        <f t="shared" si="24"/>
        <v>0</v>
      </c>
      <c r="G441" s="62" t="s">
        <v>468</v>
      </c>
    </row>
    <row r="442" spans="1:7" ht="15">
      <c r="A442" s="1">
        <v>437</v>
      </c>
      <c r="B442" s="2" t="s">
        <v>778</v>
      </c>
      <c r="C442" s="3" t="s">
        <v>779</v>
      </c>
      <c r="D442" s="4" t="s">
        <v>687</v>
      </c>
      <c r="E442" s="5">
        <v>3.85</v>
      </c>
      <c r="F442" s="5">
        <f t="shared" si="24"/>
        <v>0</v>
      </c>
      <c r="G442" s="62" t="s">
        <v>468</v>
      </c>
    </row>
    <row r="443" spans="1:7" ht="15">
      <c r="A443" s="1">
        <v>438</v>
      </c>
      <c r="B443" s="2" t="s">
        <v>780</v>
      </c>
      <c r="C443" s="3" t="s">
        <v>781</v>
      </c>
      <c r="D443" s="4" t="s">
        <v>782</v>
      </c>
      <c r="E443" s="5">
        <v>6.86</v>
      </c>
      <c r="F443" s="5">
        <f t="shared" si="24"/>
        <v>0</v>
      </c>
      <c r="G443" s="62" t="s">
        <v>468</v>
      </c>
    </row>
    <row r="444" spans="1:7" ht="15">
      <c r="A444" s="1">
        <v>439</v>
      </c>
      <c r="B444" s="2" t="s">
        <v>783</v>
      </c>
      <c r="C444" s="3" t="s">
        <v>784</v>
      </c>
      <c r="D444" s="4" t="s">
        <v>785</v>
      </c>
      <c r="E444" s="5">
        <v>4.38</v>
      </c>
      <c r="F444" s="5">
        <f t="shared" si="24"/>
        <v>0</v>
      </c>
      <c r="G444" s="62" t="s">
        <v>468</v>
      </c>
    </row>
    <row r="445" spans="1:7" ht="15">
      <c r="A445" s="1">
        <v>440</v>
      </c>
      <c r="B445" s="2" t="s">
        <v>786</v>
      </c>
      <c r="C445" s="3" t="s">
        <v>787</v>
      </c>
      <c r="D445" s="4" t="s">
        <v>785</v>
      </c>
      <c r="E445" s="5">
        <v>3.35</v>
      </c>
      <c r="F445" s="5">
        <f t="shared" si="24"/>
        <v>0</v>
      </c>
      <c r="G445" s="62" t="s">
        <v>468</v>
      </c>
    </row>
    <row r="446" spans="1:7" ht="15">
      <c r="A446" s="1">
        <v>441</v>
      </c>
      <c r="B446" s="2" t="s">
        <v>788</v>
      </c>
      <c r="C446" s="3" t="s">
        <v>789</v>
      </c>
      <c r="D446" s="4" t="s">
        <v>790</v>
      </c>
      <c r="E446" s="5">
        <v>4.71</v>
      </c>
      <c r="F446" s="5">
        <f t="shared" si="24"/>
        <v>0</v>
      </c>
      <c r="G446" s="62" t="s">
        <v>468</v>
      </c>
    </row>
    <row r="447" spans="1:7" ht="15">
      <c r="A447" s="1">
        <v>442</v>
      </c>
      <c r="B447" s="2" t="s">
        <v>788</v>
      </c>
      <c r="C447" s="3" t="s">
        <v>791</v>
      </c>
      <c r="D447" s="4" t="s">
        <v>790</v>
      </c>
      <c r="E447" s="5">
        <v>4.71</v>
      </c>
      <c r="F447" s="5">
        <f t="shared" si="24"/>
        <v>0</v>
      </c>
      <c r="G447" s="62" t="s">
        <v>468</v>
      </c>
    </row>
    <row r="448" spans="1:7" ht="15">
      <c r="A448" s="1">
        <v>443</v>
      </c>
      <c r="B448" s="2" t="s">
        <v>792</v>
      </c>
      <c r="C448" s="3" t="s">
        <v>793</v>
      </c>
      <c r="D448" s="4" t="s">
        <v>790</v>
      </c>
      <c r="E448" s="5">
        <v>14.74</v>
      </c>
      <c r="F448" s="5">
        <f t="shared" si="24"/>
        <v>0</v>
      </c>
      <c r="G448" s="62" t="s">
        <v>468</v>
      </c>
    </row>
    <row r="449" spans="1:7" ht="15">
      <c r="A449" s="1">
        <v>444</v>
      </c>
      <c r="B449" s="2" t="s">
        <v>794</v>
      </c>
      <c r="C449" s="3" t="s">
        <v>795</v>
      </c>
      <c r="D449" s="4" t="s">
        <v>796</v>
      </c>
      <c r="E449" s="5">
        <v>12.9</v>
      </c>
      <c r="F449" s="5">
        <f t="shared" si="24"/>
        <v>0</v>
      </c>
      <c r="G449" s="62" t="s">
        <v>468</v>
      </c>
    </row>
    <row r="450" spans="1:7" ht="15">
      <c r="A450" s="1">
        <v>445</v>
      </c>
      <c r="B450" s="2" t="s">
        <v>797</v>
      </c>
      <c r="C450" s="3" t="s">
        <v>798</v>
      </c>
      <c r="D450" s="4" t="s">
        <v>799</v>
      </c>
      <c r="E450" s="5">
        <v>2.68</v>
      </c>
      <c r="F450" s="5">
        <f t="shared" si="24"/>
        <v>0</v>
      </c>
      <c r="G450" s="62" t="s">
        <v>468</v>
      </c>
    </row>
    <row r="451" spans="1:7" ht="15">
      <c r="A451" s="1">
        <v>446</v>
      </c>
      <c r="B451" s="2" t="s">
        <v>797</v>
      </c>
      <c r="C451" s="3" t="s">
        <v>800</v>
      </c>
      <c r="D451" s="4" t="s">
        <v>799</v>
      </c>
      <c r="E451" s="5">
        <v>2.68</v>
      </c>
      <c r="F451" s="5">
        <f t="shared" si="24"/>
        <v>0</v>
      </c>
      <c r="G451" s="62" t="s">
        <v>468</v>
      </c>
    </row>
    <row r="452" spans="1:7" ht="15">
      <c r="A452" s="1">
        <v>447</v>
      </c>
      <c r="B452" s="2" t="s">
        <v>801</v>
      </c>
      <c r="C452" s="3" t="s">
        <v>802</v>
      </c>
      <c r="D452" s="4" t="s">
        <v>799</v>
      </c>
      <c r="E452" s="5">
        <v>2.03</v>
      </c>
      <c r="F452" s="5">
        <f t="shared" si="24"/>
        <v>0</v>
      </c>
      <c r="G452" s="62" t="s">
        <v>468</v>
      </c>
    </row>
    <row r="453" spans="1:7" ht="15">
      <c r="A453" s="1">
        <v>448</v>
      </c>
      <c r="B453" s="2" t="s">
        <v>803</v>
      </c>
      <c r="C453" s="3" t="s">
        <v>804</v>
      </c>
      <c r="D453" s="4" t="s">
        <v>245</v>
      </c>
      <c r="E453" s="5">
        <v>4.79</v>
      </c>
      <c r="F453" s="5">
        <f t="shared" si="24"/>
        <v>0</v>
      </c>
      <c r="G453" s="62" t="s">
        <v>468</v>
      </c>
    </row>
    <row r="454" spans="1:7" ht="15">
      <c r="A454" s="1">
        <v>449</v>
      </c>
      <c r="B454" s="2" t="s">
        <v>805</v>
      </c>
      <c r="C454" s="3" t="s">
        <v>806</v>
      </c>
      <c r="D454" s="4" t="s">
        <v>807</v>
      </c>
      <c r="E454" s="5">
        <v>1.83</v>
      </c>
      <c r="F454" s="5">
        <f t="shared" si="24"/>
        <v>0</v>
      </c>
      <c r="G454" s="62" t="s">
        <v>468</v>
      </c>
    </row>
    <row r="455" spans="1:7" ht="15">
      <c r="A455" s="1">
        <v>450</v>
      </c>
      <c r="B455" s="2" t="s">
        <v>808</v>
      </c>
      <c r="C455" s="3" t="s">
        <v>809</v>
      </c>
      <c r="D455" s="4" t="s">
        <v>810</v>
      </c>
      <c r="E455" s="5">
        <v>18.9</v>
      </c>
      <c r="F455" s="5">
        <f t="shared" si="24"/>
        <v>0</v>
      </c>
      <c r="G455" s="62" t="s">
        <v>468</v>
      </c>
    </row>
    <row r="456" spans="1:7" ht="15">
      <c r="A456" s="1">
        <v>451</v>
      </c>
      <c r="B456" s="2" t="s">
        <v>811</v>
      </c>
      <c r="C456" s="3" t="s">
        <v>812</v>
      </c>
      <c r="D456" s="4" t="s">
        <v>509</v>
      </c>
      <c r="E456" s="5">
        <v>4.27</v>
      </c>
      <c r="F456" s="5">
        <f t="shared" si="24"/>
        <v>0</v>
      </c>
      <c r="G456" s="62" t="s">
        <v>468</v>
      </c>
    </row>
    <row r="457" spans="1:7" ht="15">
      <c r="A457" s="1">
        <v>452</v>
      </c>
      <c r="B457" s="2" t="s">
        <v>813</v>
      </c>
      <c r="C457" s="3" t="s">
        <v>814</v>
      </c>
      <c r="D457" s="4" t="s">
        <v>815</v>
      </c>
      <c r="E457" s="5">
        <v>11.1</v>
      </c>
      <c r="F457" s="5">
        <f t="shared" si="24"/>
        <v>0</v>
      </c>
      <c r="G457" s="62" t="s">
        <v>468</v>
      </c>
    </row>
    <row r="458" spans="1:7" ht="15">
      <c r="A458" s="1">
        <v>453</v>
      </c>
      <c r="B458" s="2" t="s">
        <v>816</v>
      </c>
      <c r="C458" s="3" t="s">
        <v>817</v>
      </c>
      <c r="D458" s="4" t="s">
        <v>815</v>
      </c>
      <c r="E458" s="5">
        <v>5.76</v>
      </c>
      <c r="F458" s="5">
        <f t="shared" si="24"/>
        <v>0</v>
      </c>
      <c r="G458" s="62" t="s">
        <v>468</v>
      </c>
    </row>
    <row r="459" spans="1:7" ht="15">
      <c r="A459" s="1">
        <v>454</v>
      </c>
      <c r="B459" s="2" t="s">
        <v>818</v>
      </c>
      <c r="C459" s="3" t="s">
        <v>819</v>
      </c>
      <c r="D459" s="4" t="s">
        <v>820</v>
      </c>
      <c r="E459" s="5">
        <v>17.68</v>
      </c>
      <c r="F459" s="5">
        <f t="shared" si="24"/>
        <v>0</v>
      </c>
      <c r="G459" s="62" t="s">
        <v>468</v>
      </c>
    </row>
    <row r="460" spans="1:7" ht="15">
      <c r="A460" s="63">
        <v>455</v>
      </c>
      <c r="B460" s="64" t="s">
        <v>658</v>
      </c>
      <c r="C460" s="3" t="s">
        <v>821</v>
      </c>
      <c r="D460" s="20">
        <v>42016</v>
      </c>
      <c r="E460" s="5">
        <v>13.3</v>
      </c>
      <c r="F460" s="5">
        <v>0</v>
      </c>
      <c r="G460" s="62" t="s">
        <v>468</v>
      </c>
    </row>
    <row r="461" spans="1:7" ht="15">
      <c r="A461" s="1">
        <v>456</v>
      </c>
      <c r="B461" s="2" t="s">
        <v>822</v>
      </c>
      <c r="C461" s="3" t="s">
        <v>823</v>
      </c>
      <c r="D461" s="4" t="s">
        <v>824</v>
      </c>
      <c r="E461" s="5">
        <v>3.41</v>
      </c>
      <c r="F461" s="5">
        <f aca="true" t="shared" si="25" ref="F461:F467">F1460/1000</f>
        <v>0</v>
      </c>
      <c r="G461" s="62" t="s">
        <v>468</v>
      </c>
    </row>
    <row r="462" spans="1:7" ht="24">
      <c r="A462" s="1">
        <v>457</v>
      </c>
      <c r="B462" s="2" t="s">
        <v>825</v>
      </c>
      <c r="C462" s="3" t="s">
        <v>826</v>
      </c>
      <c r="D462" s="20">
        <v>42030</v>
      </c>
      <c r="E462" s="5">
        <f>10242/1000</f>
        <v>10.242</v>
      </c>
      <c r="F462" s="5">
        <f t="shared" si="25"/>
        <v>0</v>
      </c>
      <c r="G462" s="62" t="s">
        <v>468</v>
      </c>
    </row>
    <row r="463" spans="1:7" ht="15">
      <c r="A463" s="1">
        <v>458</v>
      </c>
      <c r="B463" s="2" t="s">
        <v>827</v>
      </c>
      <c r="C463" s="3" t="s">
        <v>828</v>
      </c>
      <c r="D463" s="4" t="s">
        <v>829</v>
      </c>
      <c r="E463" s="5">
        <v>3.14</v>
      </c>
      <c r="F463" s="5">
        <f t="shared" si="25"/>
        <v>0</v>
      </c>
      <c r="G463" s="62" t="s">
        <v>468</v>
      </c>
    </row>
    <row r="464" spans="1:7" ht="15">
      <c r="A464" s="1">
        <v>459</v>
      </c>
      <c r="B464" s="2" t="s">
        <v>830</v>
      </c>
      <c r="C464" s="3" t="s">
        <v>831</v>
      </c>
      <c r="D464" s="20">
        <v>42030</v>
      </c>
      <c r="E464" s="5">
        <f>5438/1000</f>
        <v>5.438</v>
      </c>
      <c r="F464" s="5">
        <f t="shared" si="25"/>
        <v>0</v>
      </c>
      <c r="G464" s="62" t="s">
        <v>468</v>
      </c>
    </row>
    <row r="465" spans="1:7" ht="15">
      <c r="A465" s="1">
        <v>460</v>
      </c>
      <c r="B465" s="2" t="s">
        <v>832</v>
      </c>
      <c r="C465" s="3" t="s">
        <v>833</v>
      </c>
      <c r="D465" s="20">
        <v>42030</v>
      </c>
      <c r="E465" s="5">
        <f>4115/1000</f>
        <v>4.115</v>
      </c>
      <c r="F465" s="5">
        <f t="shared" si="25"/>
        <v>0</v>
      </c>
      <c r="G465" s="62" t="s">
        <v>468</v>
      </c>
    </row>
    <row r="466" spans="1:7" ht="15">
      <c r="A466" s="1">
        <v>461</v>
      </c>
      <c r="B466" s="2" t="s">
        <v>834</v>
      </c>
      <c r="C466" s="3" t="s">
        <v>835</v>
      </c>
      <c r="D466" s="4" t="s">
        <v>400</v>
      </c>
      <c r="E466" s="5">
        <v>3.08</v>
      </c>
      <c r="F466" s="5">
        <f t="shared" si="25"/>
        <v>0</v>
      </c>
      <c r="G466" s="62" t="s">
        <v>468</v>
      </c>
    </row>
    <row r="467" spans="1:7" ht="15">
      <c r="A467" s="1">
        <v>462</v>
      </c>
      <c r="B467" s="2" t="s">
        <v>836</v>
      </c>
      <c r="C467" s="3" t="s">
        <v>837</v>
      </c>
      <c r="D467" s="4" t="s">
        <v>838</v>
      </c>
      <c r="E467" s="5">
        <v>7.02</v>
      </c>
      <c r="F467" s="5">
        <f t="shared" si="25"/>
        <v>0</v>
      </c>
      <c r="G467" s="62" t="s">
        <v>468</v>
      </c>
    </row>
    <row r="468" spans="1:7" ht="15">
      <c r="A468" s="1">
        <v>463</v>
      </c>
      <c r="B468" s="2" t="s">
        <v>839</v>
      </c>
      <c r="C468" s="3" t="s">
        <v>840</v>
      </c>
      <c r="D468" s="4" t="s">
        <v>245</v>
      </c>
      <c r="E468" s="5">
        <v>5.7</v>
      </c>
      <c r="F468" s="5">
        <f>F1469/1000</f>
        <v>0</v>
      </c>
      <c r="G468" s="62" t="s">
        <v>468</v>
      </c>
    </row>
    <row r="469" spans="1:7" ht="15">
      <c r="A469" s="1">
        <v>464</v>
      </c>
      <c r="B469" s="2" t="s">
        <v>841</v>
      </c>
      <c r="C469" s="3" t="s">
        <v>842</v>
      </c>
      <c r="D469" s="4" t="s">
        <v>843</v>
      </c>
      <c r="E469" s="5">
        <v>1.32</v>
      </c>
      <c r="F469" s="5">
        <f>F1470/1000</f>
        <v>0</v>
      </c>
      <c r="G469" s="62" t="s">
        <v>468</v>
      </c>
    </row>
    <row r="470" spans="1:7" ht="15">
      <c r="A470" s="1">
        <v>465</v>
      </c>
      <c r="B470" s="2" t="s">
        <v>844</v>
      </c>
      <c r="C470" s="3" t="s">
        <v>845</v>
      </c>
      <c r="D470" s="4" t="s">
        <v>846</v>
      </c>
      <c r="E470" s="5">
        <v>3.38</v>
      </c>
      <c r="F470" s="5">
        <f>F1471/1000</f>
        <v>0</v>
      </c>
      <c r="G470" s="62" t="s">
        <v>468</v>
      </c>
    </row>
    <row r="471" spans="1:7" ht="24">
      <c r="A471" s="1">
        <v>466</v>
      </c>
      <c r="B471" s="2" t="s">
        <v>847</v>
      </c>
      <c r="C471" s="3" t="s">
        <v>848</v>
      </c>
      <c r="D471" s="4" t="s">
        <v>849</v>
      </c>
      <c r="E471" s="5">
        <v>6.41</v>
      </c>
      <c r="F471" s="5">
        <f>F1472/1000</f>
        <v>0</v>
      </c>
      <c r="G471" s="62" t="s">
        <v>468</v>
      </c>
    </row>
    <row r="472" spans="1:7" ht="15">
      <c r="A472" s="1">
        <v>467</v>
      </c>
      <c r="B472" s="2" t="s">
        <v>850</v>
      </c>
      <c r="C472" s="3" t="s">
        <v>851</v>
      </c>
      <c r="D472" s="4" t="s">
        <v>852</v>
      </c>
      <c r="E472" s="5">
        <v>3.56</v>
      </c>
      <c r="F472" s="5">
        <f>F1474/1000</f>
        <v>0</v>
      </c>
      <c r="G472" s="62" t="s">
        <v>468</v>
      </c>
    </row>
    <row r="473" spans="1:7" ht="15">
      <c r="A473" s="1">
        <v>468</v>
      </c>
      <c r="B473" s="2" t="s">
        <v>853</v>
      </c>
      <c r="C473" s="3" t="s">
        <v>854</v>
      </c>
      <c r="D473" s="4" t="s">
        <v>855</v>
      </c>
      <c r="E473" s="5">
        <v>3.62</v>
      </c>
      <c r="F473" s="5">
        <f>F1475/1000</f>
        <v>0</v>
      </c>
      <c r="G473" s="62" t="s">
        <v>468</v>
      </c>
    </row>
    <row r="474" spans="1:7" ht="15">
      <c r="A474" s="1">
        <v>469</v>
      </c>
      <c r="B474" s="2" t="s">
        <v>856</v>
      </c>
      <c r="C474" s="3" t="s">
        <v>857</v>
      </c>
      <c r="D474" s="4" t="s">
        <v>27</v>
      </c>
      <c r="E474" s="5">
        <v>2.37</v>
      </c>
      <c r="F474" s="5">
        <f>F1476/1000</f>
        <v>0</v>
      </c>
      <c r="G474" s="62" t="s">
        <v>468</v>
      </c>
    </row>
    <row r="475" spans="1:7" ht="15">
      <c r="A475" s="1">
        <v>470</v>
      </c>
      <c r="B475" s="2" t="s">
        <v>858</v>
      </c>
      <c r="C475" s="3" t="s">
        <v>859</v>
      </c>
      <c r="D475" s="4" t="s">
        <v>860</v>
      </c>
      <c r="E475" s="5">
        <v>4.78</v>
      </c>
      <c r="F475" s="5">
        <f>F1479/1000</f>
        <v>0</v>
      </c>
      <c r="G475" s="62" t="s">
        <v>468</v>
      </c>
    </row>
    <row r="476" spans="1:7" ht="15">
      <c r="A476" s="1">
        <v>471</v>
      </c>
      <c r="B476" s="2" t="s">
        <v>861</v>
      </c>
      <c r="C476" s="3" t="s">
        <v>862</v>
      </c>
      <c r="D476" s="4" t="s">
        <v>863</v>
      </c>
      <c r="E476" s="5">
        <v>10.51</v>
      </c>
      <c r="F476" s="5">
        <f>F1480/1000</f>
        <v>0</v>
      </c>
      <c r="G476" s="62" t="s">
        <v>468</v>
      </c>
    </row>
    <row r="477" spans="1:7" ht="15">
      <c r="A477" s="1">
        <v>472</v>
      </c>
      <c r="B477" s="2" t="s">
        <v>864</v>
      </c>
      <c r="C477" s="3" t="s">
        <v>865</v>
      </c>
      <c r="D477" s="4" t="s">
        <v>866</v>
      </c>
      <c r="E477" s="5">
        <v>1.4</v>
      </c>
      <c r="F477" s="5">
        <f aca="true" t="shared" si="26" ref="F477:F491">F1484/1000</f>
        <v>0</v>
      </c>
      <c r="G477" s="62" t="s">
        <v>468</v>
      </c>
    </row>
    <row r="478" spans="1:7" ht="15">
      <c r="A478" s="1">
        <v>473</v>
      </c>
      <c r="B478" s="2" t="s">
        <v>867</v>
      </c>
      <c r="C478" s="3" t="s">
        <v>868</v>
      </c>
      <c r="D478" s="4" t="s">
        <v>199</v>
      </c>
      <c r="E478" s="5">
        <v>5.33</v>
      </c>
      <c r="F478" s="5">
        <f t="shared" si="26"/>
        <v>0</v>
      </c>
      <c r="G478" s="62" t="s">
        <v>468</v>
      </c>
    </row>
    <row r="479" spans="1:7" ht="15">
      <c r="A479" s="1">
        <v>474</v>
      </c>
      <c r="B479" s="2" t="s">
        <v>869</v>
      </c>
      <c r="C479" s="3" t="s">
        <v>870</v>
      </c>
      <c r="D479" s="4" t="s">
        <v>807</v>
      </c>
      <c r="E479" s="5">
        <v>6.14</v>
      </c>
      <c r="F479" s="5">
        <f t="shared" si="26"/>
        <v>0</v>
      </c>
      <c r="G479" s="62" t="s">
        <v>468</v>
      </c>
    </row>
    <row r="480" spans="1:7" ht="15">
      <c r="A480" s="1">
        <v>475</v>
      </c>
      <c r="B480" s="2" t="s">
        <v>871</v>
      </c>
      <c r="C480" s="3" t="s">
        <v>872</v>
      </c>
      <c r="D480" s="4" t="s">
        <v>807</v>
      </c>
      <c r="E480" s="5">
        <v>1.7</v>
      </c>
      <c r="F480" s="5">
        <f t="shared" si="26"/>
        <v>0</v>
      </c>
      <c r="G480" s="62" t="s">
        <v>468</v>
      </c>
    </row>
    <row r="481" spans="1:7" ht="15">
      <c r="A481" s="1">
        <v>476</v>
      </c>
      <c r="B481" s="2" t="s">
        <v>873</v>
      </c>
      <c r="C481" s="3" t="s">
        <v>874</v>
      </c>
      <c r="D481" s="4" t="s">
        <v>35</v>
      </c>
      <c r="E481" s="5">
        <v>6.4</v>
      </c>
      <c r="F481" s="5">
        <f t="shared" si="26"/>
        <v>0</v>
      </c>
      <c r="G481" s="62" t="s">
        <v>468</v>
      </c>
    </row>
    <row r="482" spans="1:7" ht="15">
      <c r="A482" s="1">
        <v>477</v>
      </c>
      <c r="B482" s="2" t="s">
        <v>873</v>
      </c>
      <c r="C482" s="3" t="s">
        <v>875</v>
      </c>
      <c r="D482" s="4" t="s">
        <v>876</v>
      </c>
      <c r="E482" s="5">
        <v>6.4</v>
      </c>
      <c r="F482" s="5">
        <f t="shared" si="26"/>
        <v>0</v>
      </c>
      <c r="G482" s="62" t="s">
        <v>468</v>
      </c>
    </row>
    <row r="483" spans="1:7" ht="15">
      <c r="A483" s="1">
        <v>478</v>
      </c>
      <c r="B483" s="2" t="s">
        <v>243</v>
      </c>
      <c r="C483" s="3" t="s">
        <v>877</v>
      </c>
      <c r="D483" s="4" t="s">
        <v>878</v>
      </c>
      <c r="E483" s="5">
        <v>23.46</v>
      </c>
      <c r="F483" s="5">
        <f t="shared" si="26"/>
        <v>0</v>
      </c>
      <c r="G483" s="62" t="s">
        <v>468</v>
      </c>
    </row>
    <row r="484" spans="1:7" ht="15">
      <c r="A484" s="1">
        <v>479</v>
      </c>
      <c r="B484" s="2" t="s">
        <v>879</v>
      </c>
      <c r="C484" s="3" t="s">
        <v>880</v>
      </c>
      <c r="D484" s="4" t="s">
        <v>35</v>
      </c>
      <c r="E484" s="5">
        <v>13.95</v>
      </c>
      <c r="F484" s="5">
        <f t="shared" si="26"/>
        <v>0</v>
      </c>
      <c r="G484" s="62" t="s">
        <v>468</v>
      </c>
    </row>
    <row r="485" spans="1:7" ht="15">
      <c r="A485" s="1">
        <v>480</v>
      </c>
      <c r="B485" s="2" t="s">
        <v>881</v>
      </c>
      <c r="C485" s="3" t="s">
        <v>882</v>
      </c>
      <c r="D485" s="4" t="s">
        <v>30</v>
      </c>
      <c r="E485" s="5">
        <v>18.21</v>
      </c>
      <c r="F485" s="5">
        <f t="shared" si="26"/>
        <v>0</v>
      </c>
      <c r="G485" s="62" t="s">
        <v>468</v>
      </c>
    </row>
    <row r="486" spans="1:7" ht="15">
      <c r="A486" s="1">
        <v>481</v>
      </c>
      <c r="B486" s="2" t="s">
        <v>881</v>
      </c>
      <c r="C486" s="3" t="s">
        <v>883</v>
      </c>
      <c r="D486" s="4" t="s">
        <v>35</v>
      </c>
      <c r="E486" s="5">
        <v>12.59</v>
      </c>
      <c r="F486" s="5">
        <f t="shared" si="26"/>
        <v>0</v>
      </c>
      <c r="G486" s="62" t="s">
        <v>468</v>
      </c>
    </row>
    <row r="487" spans="1:7" ht="15">
      <c r="A487" s="1">
        <v>482</v>
      </c>
      <c r="B487" s="2" t="s">
        <v>881</v>
      </c>
      <c r="C487" s="3" t="s">
        <v>884</v>
      </c>
      <c r="D487" s="4" t="s">
        <v>35</v>
      </c>
      <c r="E487" s="5">
        <v>12.59</v>
      </c>
      <c r="F487" s="5">
        <f t="shared" si="26"/>
        <v>0</v>
      </c>
      <c r="G487" s="62" t="s">
        <v>468</v>
      </c>
    </row>
    <row r="488" spans="1:7" ht="15">
      <c r="A488" s="1">
        <v>483</v>
      </c>
      <c r="B488" s="2" t="s">
        <v>881</v>
      </c>
      <c r="C488" s="3" t="s">
        <v>885</v>
      </c>
      <c r="D488" s="4" t="s">
        <v>35</v>
      </c>
      <c r="E488" s="5">
        <v>12.59</v>
      </c>
      <c r="F488" s="5">
        <f t="shared" si="26"/>
        <v>0</v>
      </c>
      <c r="G488" s="62" t="s">
        <v>468</v>
      </c>
    </row>
    <row r="489" spans="1:7" ht="15">
      <c r="A489" s="1">
        <v>484</v>
      </c>
      <c r="B489" s="2" t="s">
        <v>881</v>
      </c>
      <c r="C489" s="3" t="s">
        <v>886</v>
      </c>
      <c r="D489" s="4" t="s">
        <v>35</v>
      </c>
      <c r="E489" s="5">
        <v>12.59</v>
      </c>
      <c r="F489" s="5">
        <f t="shared" si="26"/>
        <v>0</v>
      </c>
      <c r="G489" s="62" t="s">
        <v>468</v>
      </c>
    </row>
    <row r="490" spans="1:7" ht="15">
      <c r="A490" s="1">
        <v>485</v>
      </c>
      <c r="B490" s="2" t="s">
        <v>881</v>
      </c>
      <c r="C490" s="3" t="s">
        <v>887</v>
      </c>
      <c r="D490" s="4" t="s">
        <v>35</v>
      </c>
      <c r="E490" s="5">
        <v>12.59</v>
      </c>
      <c r="F490" s="5">
        <f t="shared" si="26"/>
        <v>0</v>
      </c>
      <c r="G490" s="62" t="s">
        <v>468</v>
      </c>
    </row>
    <row r="491" spans="1:7" ht="15">
      <c r="A491" s="1">
        <v>486</v>
      </c>
      <c r="B491" s="2" t="s">
        <v>888</v>
      </c>
      <c r="C491" s="3" t="s">
        <v>889</v>
      </c>
      <c r="D491" s="20">
        <v>42030</v>
      </c>
      <c r="E491" s="5">
        <f>7328.75/1000</f>
        <v>7.32875</v>
      </c>
      <c r="F491" s="5">
        <f t="shared" si="26"/>
        <v>0</v>
      </c>
      <c r="G491" s="62" t="s">
        <v>468</v>
      </c>
    </row>
    <row r="492" spans="1:7" ht="15">
      <c r="A492" s="1">
        <v>487</v>
      </c>
      <c r="B492" s="2" t="s">
        <v>890</v>
      </c>
      <c r="C492" s="3" t="s">
        <v>891</v>
      </c>
      <c r="D492" s="4" t="s">
        <v>245</v>
      </c>
      <c r="E492" s="5">
        <v>25.14</v>
      </c>
      <c r="F492" s="5">
        <v>0</v>
      </c>
      <c r="G492" s="62" t="s">
        <v>468</v>
      </c>
    </row>
    <row r="493" spans="1:7" ht="15">
      <c r="A493" s="1">
        <v>488</v>
      </c>
      <c r="B493" s="2" t="s">
        <v>892</v>
      </c>
      <c r="C493" s="3" t="s">
        <v>893</v>
      </c>
      <c r="D493" s="4" t="s">
        <v>796</v>
      </c>
      <c r="E493" s="5">
        <v>8.09</v>
      </c>
      <c r="F493" s="5">
        <f aca="true" t="shared" si="27" ref="F493:F512">F1502/1000</f>
        <v>0</v>
      </c>
      <c r="G493" s="62" t="s">
        <v>468</v>
      </c>
    </row>
    <row r="494" spans="1:7" ht="15">
      <c r="A494" s="1">
        <v>489</v>
      </c>
      <c r="B494" s="2" t="s">
        <v>894</v>
      </c>
      <c r="C494" s="3" t="s">
        <v>895</v>
      </c>
      <c r="D494" s="4" t="s">
        <v>896</v>
      </c>
      <c r="E494" s="5">
        <v>4.85</v>
      </c>
      <c r="F494" s="5">
        <f t="shared" si="27"/>
        <v>0</v>
      </c>
      <c r="G494" s="62" t="s">
        <v>468</v>
      </c>
    </row>
    <row r="495" spans="1:7" ht="15">
      <c r="A495" s="1">
        <v>490</v>
      </c>
      <c r="B495" s="2" t="s">
        <v>897</v>
      </c>
      <c r="C495" s="3" t="s">
        <v>898</v>
      </c>
      <c r="D495" s="4" t="s">
        <v>896</v>
      </c>
      <c r="E495" s="5">
        <v>4.39</v>
      </c>
      <c r="F495" s="5">
        <f t="shared" si="27"/>
        <v>0</v>
      </c>
      <c r="G495" s="62" t="s">
        <v>468</v>
      </c>
    </row>
    <row r="496" spans="1:7" ht="15">
      <c r="A496" s="1">
        <v>491</v>
      </c>
      <c r="B496" s="2" t="s">
        <v>897</v>
      </c>
      <c r="C496" s="3" t="s">
        <v>899</v>
      </c>
      <c r="D496" s="4" t="s">
        <v>896</v>
      </c>
      <c r="E496" s="5">
        <v>4.39</v>
      </c>
      <c r="F496" s="5">
        <f t="shared" si="27"/>
        <v>0</v>
      </c>
      <c r="G496" s="62" t="s">
        <v>468</v>
      </c>
    </row>
    <row r="497" spans="1:7" ht="15">
      <c r="A497" s="1">
        <v>492</v>
      </c>
      <c r="B497" s="2" t="s">
        <v>900</v>
      </c>
      <c r="C497" s="3" t="s">
        <v>901</v>
      </c>
      <c r="D497" s="4" t="s">
        <v>902</v>
      </c>
      <c r="E497" s="5">
        <v>3.02</v>
      </c>
      <c r="F497" s="5">
        <f t="shared" si="27"/>
        <v>0</v>
      </c>
      <c r="G497" s="62" t="s">
        <v>468</v>
      </c>
    </row>
    <row r="498" spans="1:7" ht="15">
      <c r="A498" s="1">
        <v>493</v>
      </c>
      <c r="B498" s="2" t="s">
        <v>900</v>
      </c>
      <c r="C498" s="3" t="s">
        <v>903</v>
      </c>
      <c r="D498" s="4" t="s">
        <v>902</v>
      </c>
      <c r="E498" s="5">
        <v>3.02</v>
      </c>
      <c r="F498" s="5">
        <f t="shared" si="27"/>
        <v>0</v>
      </c>
      <c r="G498" s="62" t="s">
        <v>468</v>
      </c>
    </row>
    <row r="499" spans="1:7" ht="15">
      <c r="A499" s="1">
        <v>494</v>
      </c>
      <c r="B499" s="2" t="s">
        <v>900</v>
      </c>
      <c r="C499" s="3" t="s">
        <v>904</v>
      </c>
      <c r="D499" s="4" t="s">
        <v>902</v>
      </c>
      <c r="E499" s="5">
        <v>3.02</v>
      </c>
      <c r="F499" s="5">
        <f t="shared" si="27"/>
        <v>0</v>
      </c>
      <c r="G499" s="62" t="s">
        <v>468</v>
      </c>
    </row>
    <row r="500" spans="1:7" ht="15">
      <c r="A500" s="1">
        <v>495</v>
      </c>
      <c r="B500" s="2" t="s">
        <v>900</v>
      </c>
      <c r="C500" s="3" t="s">
        <v>905</v>
      </c>
      <c r="D500" s="4" t="s">
        <v>902</v>
      </c>
      <c r="E500" s="5">
        <v>3.02</v>
      </c>
      <c r="F500" s="5">
        <f t="shared" si="27"/>
        <v>0</v>
      </c>
      <c r="G500" s="62" t="s">
        <v>468</v>
      </c>
    </row>
    <row r="501" spans="1:7" ht="15">
      <c r="A501" s="1">
        <v>496</v>
      </c>
      <c r="B501" s="2" t="s">
        <v>906</v>
      </c>
      <c r="C501" s="3" t="s">
        <v>907</v>
      </c>
      <c r="D501" s="4" t="s">
        <v>908</v>
      </c>
      <c r="E501" s="5">
        <v>3.34</v>
      </c>
      <c r="F501" s="5">
        <f t="shared" si="27"/>
        <v>0</v>
      </c>
      <c r="G501" s="62" t="s">
        <v>468</v>
      </c>
    </row>
    <row r="502" spans="1:7" ht="15">
      <c r="A502" s="1">
        <v>497</v>
      </c>
      <c r="B502" s="2" t="s">
        <v>909</v>
      </c>
      <c r="C502" s="3" t="s">
        <v>910</v>
      </c>
      <c r="D502" s="4" t="s">
        <v>908</v>
      </c>
      <c r="E502" s="5">
        <v>3.88</v>
      </c>
      <c r="F502" s="5">
        <f t="shared" si="27"/>
        <v>0</v>
      </c>
      <c r="G502" s="62" t="s">
        <v>468</v>
      </c>
    </row>
    <row r="503" spans="1:7" ht="15">
      <c r="A503" s="1">
        <v>498</v>
      </c>
      <c r="B503" s="2" t="s">
        <v>909</v>
      </c>
      <c r="C503" s="3" t="s">
        <v>911</v>
      </c>
      <c r="D503" s="4" t="s">
        <v>908</v>
      </c>
      <c r="E503" s="5">
        <v>3.88</v>
      </c>
      <c r="F503" s="5">
        <f t="shared" si="27"/>
        <v>0</v>
      </c>
      <c r="G503" s="62" t="s">
        <v>468</v>
      </c>
    </row>
    <row r="504" spans="1:7" ht="15">
      <c r="A504" s="1">
        <v>499</v>
      </c>
      <c r="B504" s="2" t="s">
        <v>909</v>
      </c>
      <c r="C504" s="3" t="s">
        <v>912</v>
      </c>
      <c r="D504" s="4" t="s">
        <v>908</v>
      </c>
      <c r="E504" s="5">
        <v>3.88</v>
      </c>
      <c r="F504" s="5">
        <f t="shared" si="27"/>
        <v>0</v>
      </c>
      <c r="G504" s="62" t="s">
        <v>468</v>
      </c>
    </row>
    <row r="505" spans="1:7" ht="15">
      <c r="A505" s="1">
        <v>500</v>
      </c>
      <c r="B505" s="2" t="s">
        <v>909</v>
      </c>
      <c r="C505" s="3" t="s">
        <v>913</v>
      </c>
      <c r="D505" s="4" t="s">
        <v>908</v>
      </c>
      <c r="E505" s="5">
        <v>3.88</v>
      </c>
      <c r="F505" s="5">
        <f t="shared" si="27"/>
        <v>0</v>
      </c>
      <c r="G505" s="62" t="s">
        <v>468</v>
      </c>
    </row>
    <row r="506" spans="1:7" ht="15">
      <c r="A506" s="1">
        <v>501</v>
      </c>
      <c r="B506" s="2" t="s">
        <v>914</v>
      </c>
      <c r="C506" s="3" t="s">
        <v>915</v>
      </c>
      <c r="D506" s="4" t="s">
        <v>916</v>
      </c>
      <c r="E506" s="5">
        <v>13.01</v>
      </c>
      <c r="F506" s="5">
        <f t="shared" si="27"/>
        <v>0</v>
      </c>
      <c r="G506" s="62" t="s">
        <v>468</v>
      </c>
    </row>
    <row r="507" spans="1:7" ht="15">
      <c r="A507" s="1">
        <v>502</v>
      </c>
      <c r="B507" s="2" t="s">
        <v>917</v>
      </c>
      <c r="C507" s="3" t="s">
        <v>918</v>
      </c>
      <c r="D507" s="4" t="s">
        <v>30</v>
      </c>
      <c r="E507" s="5">
        <v>11.72</v>
      </c>
      <c r="F507" s="5">
        <f t="shared" si="27"/>
        <v>0</v>
      </c>
      <c r="G507" s="62" t="s">
        <v>468</v>
      </c>
    </row>
    <row r="508" spans="1:7" ht="15">
      <c r="A508" s="1">
        <v>503</v>
      </c>
      <c r="B508" s="2" t="s">
        <v>919</v>
      </c>
      <c r="C508" s="3" t="s">
        <v>920</v>
      </c>
      <c r="D508" s="4" t="s">
        <v>370</v>
      </c>
      <c r="E508" s="5">
        <v>5.6</v>
      </c>
      <c r="F508" s="5">
        <f t="shared" si="27"/>
        <v>0</v>
      </c>
      <c r="G508" s="62" t="s">
        <v>468</v>
      </c>
    </row>
    <row r="509" spans="1:7" ht="15">
      <c r="A509" s="1">
        <v>504</v>
      </c>
      <c r="B509" s="2" t="s">
        <v>919</v>
      </c>
      <c r="C509" s="3" t="s">
        <v>921</v>
      </c>
      <c r="D509" s="4" t="s">
        <v>370</v>
      </c>
      <c r="E509" s="5">
        <v>5.6</v>
      </c>
      <c r="F509" s="5">
        <f t="shared" si="27"/>
        <v>0</v>
      </c>
      <c r="G509" s="62" t="s">
        <v>468</v>
      </c>
    </row>
    <row r="510" spans="1:7" ht="24">
      <c r="A510" s="1">
        <v>505</v>
      </c>
      <c r="B510" s="2" t="s">
        <v>922</v>
      </c>
      <c r="C510" s="3" t="s">
        <v>923</v>
      </c>
      <c r="D510" s="4" t="s">
        <v>924</v>
      </c>
      <c r="E510" s="5">
        <v>1.67</v>
      </c>
      <c r="F510" s="5">
        <f t="shared" si="27"/>
        <v>0</v>
      </c>
      <c r="G510" s="62" t="s">
        <v>468</v>
      </c>
    </row>
    <row r="511" spans="1:7" ht="15">
      <c r="A511" s="1">
        <v>506</v>
      </c>
      <c r="B511" s="2" t="s">
        <v>925</v>
      </c>
      <c r="C511" s="3" t="s">
        <v>926</v>
      </c>
      <c r="D511" s="4" t="s">
        <v>927</v>
      </c>
      <c r="E511" s="5">
        <v>9.5</v>
      </c>
      <c r="F511" s="5">
        <f t="shared" si="27"/>
        <v>0</v>
      </c>
      <c r="G511" s="62" t="s">
        <v>468</v>
      </c>
    </row>
    <row r="512" spans="1:7" ht="15">
      <c r="A512" s="1">
        <v>507</v>
      </c>
      <c r="B512" s="2" t="s">
        <v>928</v>
      </c>
      <c r="C512" s="3" t="s">
        <v>929</v>
      </c>
      <c r="D512" s="4" t="s">
        <v>927</v>
      </c>
      <c r="E512" s="5">
        <v>17</v>
      </c>
      <c r="F512" s="5">
        <f t="shared" si="27"/>
        <v>0</v>
      </c>
      <c r="G512" s="62" t="s">
        <v>468</v>
      </c>
    </row>
    <row r="513" spans="1:7" ht="15">
      <c r="A513" s="1">
        <v>508</v>
      </c>
      <c r="B513" s="2" t="s">
        <v>919</v>
      </c>
      <c r="C513" s="3" t="s">
        <v>930</v>
      </c>
      <c r="D513" s="4" t="s">
        <v>370</v>
      </c>
      <c r="E513" s="5">
        <v>5.6</v>
      </c>
      <c r="F513" s="5">
        <f aca="true" t="shared" si="28" ref="F513:F518">F1523/1000</f>
        <v>0</v>
      </c>
      <c r="G513" s="62" t="s">
        <v>468</v>
      </c>
    </row>
    <row r="514" spans="1:7" ht="15">
      <c r="A514" s="1">
        <v>509</v>
      </c>
      <c r="B514" s="2" t="s">
        <v>919</v>
      </c>
      <c r="C514" s="3" t="s">
        <v>931</v>
      </c>
      <c r="D514" s="4" t="s">
        <v>370</v>
      </c>
      <c r="E514" s="5">
        <v>5.6</v>
      </c>
      <c r="F514" s="5">
        <f t="shared" si="28"/>
        <v>0</v>
      </c>
      <c r="G514" s="62" t="s">
        <v>468</v>
      </c>
    </row>
    <row r="515" spans="1:7" ht="15">
      <c r="A515" s="1">
        <v>510</v>
      </c>
      <c r="B515" s="2" t="s">
        <v>919</v>
      </c>
      <c r="C515" s="3" t="s">
        <v>932</v>
      </c>
      <c r="D515" s="4" t="s">
        <v>370</v>
      </c>
      <c r="E515" s="5">
        <v>5.6</v>
      </c>
      <c r="F515" s="5">
        <f t="shared" si="28"/>
        <v>0</v>
      </c>
      <c r="G515" s="62" t="s">
        <v>468</v>
      </c>
    </row>
    <row r="516" spans="1:7" ht="15">
      <c r="A516" s="1">
        <v>511</v>
      </c>
      <c r="B516" s="2" t="s">
        <v>919</v>
      </c>
      <c r="C516" s="3" t="s">
        <v>933</v>
      </c>
      <c r="D516" s="4" t="s">
        <v>370</v>
      </c>
      <c r="E516" s="5">
        <v>5.6</v>
      </c>
      <c r="F516" s="5">
        <f t="shared" si="28"/>
        <v>0</v>
      </c>
      <c r="G516" s="62" t="s">
        <v>468</v>
      </c>
    </row>
    <row r="517" spans="1:7" ht="15">
      <c r="A517" s="1">
        <v>512</v>
      </c>
      <c r="B517" s="2" t="s">
        <v>919</v>
      </c>
      <c r="C517" s="3" t="s">
        <v>934</v>
      </c>
      <c r="D517" s="4" t="s">
        <v>370</v>
      </c>
      <c r="E517" s="5">
        <v>5.6</v>
      </c>
      <c r="F517" s="5">
        <f t="shared" si="28"/>
        <v>0</v>
      </c>
      <c r="G517" s="62" t="s">
        <v>468</v>
      </c>
    </row>
    <row r="518" spans="1:7" ht="15">
      <c r="A518" s="1">
        <v>513</v>
      </c>
      <c r="B518" s="2" t="s">
        <v>935</v>
      </c>
      <c r="C518" s="3" t="s">
        <v>936</v>
      </c>
      <c r="D518" s="4" t="s">
        <v>937</v>
      </c>
      <c r="E518" s="5">
        <v>17.99</v>
      </c>
      <c r="F518" s="5">
        <f t="shared" si="28"/>
        <v>0</v>
      </c>
      <c r="G518" s="62" t="s">
        <v>468</v>
      </c>
    </row>
    <row r="519" spans="1:7" ht="24">
      <c r="A519" s="1">
        <v>514</v>
      </c>
      <c r="B519" s="2" t="s">
        <v>938</v>
      </c>
      <c r="C519" s="3" t="s">
        <v>939</v>
      </c>
      <c r="D519" s="4" t="s">
        <v>370</v>
      </c>
      <c r="E519" s="5">
        <v>4.37</v>
      </c>
      <c r="F519" s="5">
        <f>F1530/1000</f>
        <v>0</v>
      </c>
      <c r="G519" s="62" t="s">
        <v>468</v>
      </c>
    </row>
    <row r="520" spans="1:7" ht="24">
      <c r="A520" s="1">
        <v>515</v>
      </c>
      <c r="B520" s="2" t="s">
        <v>938</v>
      </c>
      <c r="C520" s="3" t="s">
        <v>940</v>
      </c>
      <c r="D520" s="4" t="s">
        <v>370</v>
      </c>
      <c r="E520" s="5">
        <v>4.37</v>
      </c>
      <c r="F520" s="5">
        <f>F1531/1000</f>
        <v>0</v>
      </c>
      <c r="G520" s="62" t="s">
        <v>468</v>
      </c>
    </row>
    <row r="521" spans="1:7" ht="15">
      <c r="A521" s="1">
        <v>516</v>
      </c>
      <c r="B521" s="2" t="s">
        <v>919</v>
      </c>
      <c r="C521" s="3" t="s">
        <v>941</v>
      </c>
      <c r="D521" s="4" t="s">
        <v>370</v>
      </c>
      <c r="E521" s="5">
        <v>5.6</v>
      </c>
      <c r="F521" s="5">
        <f>F1532/1000</f>
        <v>0</v>
      </c>
      <c r="G521" s="62" t="s">
        <v>468</v>
      </c>
    </row>
    <row r="522" spans="1:7" ht="15">
      <c r="A522" s="1">
        <v>517</v>
      </c>
      <c r="B522" s="2" t="s">
        <v>942</v>
      </c>
      <c r="C522" s="3" t="s">
        <v>943</v>
      </c>
      <c r="D522" s="4" t="s">
        <v>944</v>
      </c>
      <c r="E522" s="5">
        <v>1.72</v>
      </c>
      <c r="F522" s="5">
        <f>F1533/1000</f>
        <v>0</v>
      </c>
      <c r="G522" s="62" t="s">
        <v>468</v>
      </c>
    </row>
    <row r="523" spans="1:7" ht="24">
      <c r="A523" s="1">
        <v>518</v>
      </c>
      <c r="B523" s="2" t="s">
        <v>945</v>
      </c>
      <c r="C523" s="3" t="s">
        <v>946</v>
      </c>
      <c r="D523" s="4" t="s">
        <v>947</v>
      </c>
      <c r="E523" s="5">
        <v>28.8</v>
      </c>
      <c r="F523" s="5">
        <f>6721.19/1000</f>
        <v>6.72119</v>
      </c>
      <c r="G523" s="62" t="s">
        <v>468</v>
      </c>
    </row>
    <row r="524" spans="1:7" ht="24">
      <c r="A524" s="1">
        <v>519</v>
      </c>
      <c r="B524" s="2" t="s">
        <v>948</v>
      </c>
      <c r="C524" s="3" t="s">
        <v>949</v>
      </c>
      <c r="D524" s="4" t="s">
        <v>587</v>
      </c>
      <c r="E524" s="5">
        <v>7.47</v>
      </c>
      <c r="F524" s="5">
        <f aca="true" t="shared" si="29" ref="F524:F558">F1536/1000</f>
        <v>0</v>
      </c>
      <c r="G524" s="62" t="s">
        <v>468</v>
      </c>
    </row>
    <row r="525" spans="1:7" ht="15">
      <c r="A525" s="1">
        <v>520</v>
      </c>
      <c r="B525" s="2" t="s">
        <v>950</v>
      </c>
      <c r="C525" s="3" t="s">
        <v>951</v>
      </c>
      <c r="D525" s="4" t="s">
        <v>30</v>
      </c>
      <c r="E525" s="5">
        <v>29.85</v>
      </c>
      <c r="F525" s="5">
        <f t="shared" si="29"/>
        <v>0</v>
      </c>
      <c r="G525" s="62" t="s">
        <v>468</v>
      </c>
    </row>
    <row r="526" spans="1:7" ht="15">
      <c r="A526" s="1">
        <v>521</v>
      </c>
      <c r="B526" s="2" t="s">
        <v>952</v>
      </c>
      <c r="C526" s="3" t="s">
        <v>953</v>
      </c>
      <c r="D526" s="4" t="s">
        <v>954</v>
      </c>
      <c r="E526" s="5">
        <v>3.5</v>
      </c>
      <c r="F526" s="5">
        <f t="shared" si="29"/>
        <v>0</v>
      </c>
      <c r="G526" s="62" t="s">
        <v>468</v>
      </c>
    </row>
    <row r="527" spans="1:7" ht="15">
      <c r="A527" s="1">
        <v>522</v>
      </c>
      <c r="B527" s="2" t="s">
        <v>952</v>
      </c>
      <c r="C527" s="3" t="s">
        <v>955</v>
      </c>
      <c r="D527" s="4" t="s">
        <v>954</v>
      </c>
      <c r="E527" s="5">
        <v>3.5</v>
      </c>
      <c r="F527" s="5">
        <f t="shared" si="29"/>
        <v>0</v>
      </c>
      <c r="G527" s="62" t="s">
        <v>468</v>
      </c>
    </row>
    <row r="528" spans="1:7" ht="15">
      <c r="A528" s="1">
        <v>523</v>
      </c>
      <c r="B528" s="2" t="s">
        <v>952</v>
      </c>
      <c r="C528" s="3" t="s">
        <v>956</v>
      </c>
      <c r="D528" s="4" t="s">
        <v>954</v>
      </c>
      <c r="E528" s="5">
        <v>3.5</v>
      </c>
      <c r="F528" s="5">
        <f t="shared" si="29"/>
        <v>0</v>
      </c>
      <c r="G528" s="62" t="s">
        <v>468</v>
      </c>
    </row>
    <row r="529" spans="1:7" ht="15">
      <c r="A529" s="1">
        <v>524</v>
      </c>
      <c r="B529" s="2" t="s">
        <v>952</v>
      </c>
      <c r="C529" s="3" t="s">
        <v>957</v>
      </c>
      <c r="D529" s="4" t="s">
        <v>954</v>
      </c>
      <c r="E529" s="5">
        <v>3.5</v>
      </c>
      <c r="F529" s="5">
        <f t="shared" si="29"/>
        <v>0</v>
      </c>
      <c r="G529" s="62" t="s">
        <v>468</v>
      </c>
    </row>
    <row r="530" spans="1:7" ht="15">
      <c r="A530" s="1">
        <v>525</v>
      </c>
      <c r="B530" s="2" t="s">
        <v>952</v>
      </c>
      <c r="C530" s="3" t="s">
        <v>958</v>
      </c>
      <c r="D530" s="4" t="s">
        <v>954</v>
      </c>
      <c r="E530" s="5">
        <v>3.5</v>
      </c>
      <c r="F530" s="5">
        <f t="shared" si="29"/>
        <v>0</v>
      </c>
      <c r="G530" s="62" t="s">
        <v>468</v>
      </c>
    </row>
    <row r="531" spans="1:7" ht="15">
      <c r="A531" s="1">
        <v>526</v>
      </c>
      <c r="B531" s="2" t="s">
        <v>952</v>
      </c>
      <c r="C531" s="3" t="s">
        <v>959</v>
      </c>
      <c r="D531" s="4" t="s">
        <v>954</v>
      </c>
      <c r="E531" s="5">
        <v>3.5</v>
      </c>
      <c r="F531" s="5">
        <f t="shared" si="29"/>
        <v>0</v>
      </c>
      <c r="G531" s="62" t="s">
        <v>468</v>
      </c>
    </row>
    <row r="532" spans="1:7" ht="15">
      <c r="A532" s="1">
        <v>527</v>
      </c>
      <c r="B532" s="2" t="s">
        <v>952</v>
      </c>
      <c r="C532" s="3" t="s">
        <v>960</v>
      </c>
      <c r="D532" s="4" t="s">
        <v>954</v>
      </c>
      <c r="E532" s="5">
        <v>3.5</v>
      </c>
      <c r="F532" s="5">
        <f t="shared" si="29"/>
        <v>0</v>
      </c>
      <c r="G532" s="62" t="s">
        <v>468</v>
      </c>
    </row>
    <row r="533" spans="1:7" ht="15">
      <c r="A533" s="1">
        <v>528</v>
      </c>
      <c r="B533" s="2" t="s">
        <v>952</v>
      </c>
      <c r="C533" s="3" t="s">
        <v>961</v>
      </c>
      <c r="D533" s="4" t="s">
        <v>954</v>
      </c>
      <c r="E533" s="5">
        <v>3.5</v>
      </c>
      <c r="F533" s="5">
        <f t="shared" si="29"/>
        <v>0</v>
      </c>
      <c r="G533" s="62" t="s">
        <v>468</v>
      </c>
    </row>
    <row r="534" spans="1:7" ht="15">
      <c r="A534" s="1">
        <v>529</v>
      </c>
      <c r="B534" s="2" t="s">
        <v>952</v>
      </c>
      <c r="C534" s="3" t="s">
        <v>962</v>
      </c>
      <c r="D534" s="4" t="s">
        <v>954</v>
      </c>
      <c r="E534" s="5">
        <v>3.5</v>
      </c>
      <c r="F534" s="5">
        <f t="shared" si="29"/>
        <v>0</v>
      </c>
      <c r="G534" s="62" t="s">
        <v>468</v>
      </c>
    </row>
    <row r="535" spans="1:7" ht="15">
      <c r="A535" s="1">
        <v>530</v>
      </c>
      <c r="B535" s="2" t="s">
        <v>952</v>
      </c>
      <c r="C535" s="3" t="s">
        <v>963</v>
      </c>
      <c r="D535" s="4" t="s">
        <v>954</v>
      </c>
      <c r="E535" s="5">
        <v>3.5</v>
      </c>
      <c r="F535" s="5">
        <f t="shared" si="29"/>
        <v>0</v>
      </c>
      <c r="G535" s="62" t="s">
        <v>468</v>
      </c>
    </row>
    <row r="536" spans="1:7" ht="24">
      <c r="A536" s="1">
        <v>531</v>
      </c>
      <c r="B536" s="2" t="s">
        <v>964</v>
      </c>
      <c r="C536" s="3" t="s">
        <v>965</v>
      </c>
      <c r="D536" s="4" t="s">
        <v>954</v>
      </c>
      <c r="E536" s="5">
        <v>3.78</v>
      </c>
      <c r="F536" s="5">
        <f t="shared" si="29"/>
        <v>0</v>
      </c>
      <c r="G536" s="62" t="s">
        <v>468</v>
      </c>
    </row>
    <row r="537" spans="1:7" ht="24">
      <c r="A537" s="1">
        <v>532</v>
      </c>
      <c r="B537" s="2" t="s">
        <v>964</v>
      </c>
      <c r="C537" s="3" t="s">
        <v>966</v>
      </c>
      <c r="D537" s="4" t="s">
        <v>954</v>
      </c>
      <c r="E537" s="5">
        <v>3.78</v>
      </c>
      <c r="F537" s="5">
        <f t="shared" si="29"/>
        <v>0</v>
      </c>
      <c r="G537" s="62" t="s">
        <v>468</v>
      </c>
    </row>
    <row r="538" spans="1:7" ht="24">
      <c r="A538" s="1">
        <v>533</v>
      </c>
      <c r="B538" s="2" t="s">
        <v>964</v>
      </c>
      <c r="C538" s="3" t="s">
        <v>967</v>
      </c>
      <c r="D538" s="4" t="s">
        <v>954</v>
      </c>
      <c r="E538" s="5">
        <v>3.78</v>
      </c>
      <c r="F538" s="5">
        <f t="shared" si="29"/>
        <v>0</v>
      </c>
      <c r="G538" s="62" t="s">
        <v>468</v>
      </c>
    </row>
    <row r="539" spans="1:7" ht="24">
      <c r="A539" s="1">
        <v>534</v>
      </c>
      <c r="B539" s="2" t="s">
        <v>964</v>
      </c>
      <c r="C539" s="3" t="s">
        <v>968</v>
      </c>
      <c r="D539" s="4" t="s">
        <v>954</v>
      </c>
      <c r="E539" s="5">
        <v>3.78</v>
      </c>
      <c r="F539" s="5">
        <f t="shared" si="29"/>
        <v>0</v>
      </c>
      <c r="G539" s="62" t="s">
        <v>468</v>
      </c>
    </row>
    <row r="540" spans="1:7" ht="24">
      <c r="A540" s="1">
        <v>535</v>
      </c>
      <c r="B540" s="2" t="s">
        <v>964</v>
      </c>
      <c r="C540" s="3" t="s">
        <v>969</v>
      </c>
      <c r="D540" s="4" t="s">
        <v>954</v>
      </c>
      <c r="E540" s="5">
        <v>3.78</v>
      </c>
      <c r="F540" s="5">
        <f t="shared" si="29"/>
        <v>0</v>
      </c>
      <c r="G540" s="62" t="s">
        <v>468</v>
      </c>
    </row>
    <row r="541" spans="1:7" ht="24">
      <c r="A541" s="1">
        <v>536</v>
      </c>
      <c r="B541" s="2" t="s">
        <v>964</v>
      </c>
      <c r="C541" s="3" t="s">
        <v>970</v>
      </c>
      <c r="D541" s="4" t="s">
        <v>954</v>
      </c>
      <c r="E541" s="5">
        <v>3.78</v>
      </c>
      <c r="F541" s="5">
        <f t="shared" si="29"/>
        <v>0</v>
      </c>
      <c r="G541" s="62" t="s">
        <v>468</v>
      </c>
    </row>
    <row r="542" spans="1:7" ht="24">
      <c r="A542" s="1">
        <v>537</v>
      </c>
      <c r="B542" s="2" t="s">
        <v>964</v>
      </c>
      <c r="C542" s="3" t="s">
        <v>971</v>
      </c>
      <c r="D542" s="4" t="s">
        <v>954</v>
      </c>
      <c r="E542" s="5">
        <v>3.78</v>
      </c>
      <c r="F542" s="5">
        <f t="shared" si="29"/>
        <v>0</v>
      </c>
      <c r="G542" s="62" t="s">
        <v>468</v>
      </c>
    </row>
    <row r="543" spans="1:7" ht="24">
      <c r="A543" s="1">
        <v>538</v>
      </c>
      <c r="B543" s="2" t="s">
        <v>964</v>
      </c>
      <c r="C543" s="3" t="s">
        <v>972</v>
      </c>
      <c r="D543" s="4" t="s">
        <v>954</v>
      </c>
      <c r="E543" s="5">
        <v>3.78</v>
      </c>
      <c r="F543" s="5">
        <f t="shared" si="29"/>
        <v>0</v>
      </c>
      <c r="G543" s="62" t="s">
        <v>468</v>
      </c>
    </row>
    <row r="544" spans="1:7" ht="15">
      <c r="A544" s="1">
        <v>539</v>
      </c>
      <c r="B544" s="2" t="s">
        <v>973</v>
      </c>
      <c r="C544" s="3" t="s">
        <v>974</v>
      </c>
      <c r="D544" s="4" t="s">
        <v>975</v>
      </c>
      <c r="E544" s="5">
        <v>4.34</v>
      </c>
      <c r="F544" s="5">
        <f t="shared" si="29"/>
        <v>0</v>
      </c>
      <c r="G544" s="62" t="s">
        <v>468</v>
      </c>
    </row>
    <row r="545" spans="1:7" ht="15">
      <c r="A545" s="1">
        <v>540</v>
      </c>
      <c r="B545" s="2" t="s">
        <v>973</v>
      </c>
      <c r="C545" s="3" t="s">
        <v>976</v>
      </c>
      <c r="D545" s="4" t="s">
        <v>975</v>
      </c>
      <c r="E545" s="5">
        <v>4.34</v>
      </c>
      <c r="F545" s="5">
        <f t="shared" si="29"/>
        <v>0</v>
      </c>
      <c r="G545" s="62" t="s">
        <v>468</v>
      </c>
    </row>
    <row r="546" spans="1:7" ht="15">
      <c r="A546" s="1">
        <v>541</v>
      </c>
      <c r="B546" s="2" t="s">
        <v>973</v>
      </c>
      <c r="C546" s="3" t="s">
        <v>977</v>
      </c>
      <c r="D546" s="4" t="s">
        <v>975</v>
      </c>
      <c r="E546" s="5">
        <v>4.34</v>
      </c>
      <c r="F546" s="5">
        <f t="shared" si="29"/>
        <v>0</v>
      </c>
      <c r="G546" s="62" t="s">
        <v>468</v>
      </c>
    </row>
    <row r="547" spans="1:7" ht="15">
      <c r="A547" s="1">
        <v>542</v>
      </c>
      <c r="B547" s="2" t="s">
        <v>973</v>
      </c>
      <c r="C547" s="3" t="s">
        <v>978</v>
      </c>
      <c r="D547" s="4" t="s">
        <v>975</v>
      </c>
      <c r="E547" s="5">
        <v>4.34</v>
      </c>
      <c r="F547" s="5">
        <f t="shared" si="29"/>
        <v>0</v>
      </c>
      <c r="G547" s="62" t="s">
        <v>468</v>
      </c>
    </row>
    <row r="548" spans="1:7" ht="36">
      <c r="A548" s="1">
        <v>543</v>
      </c>
      <c r="B548" s="2" t="s">
        <v>979</v>
      </c>
      <c r="C548" s="3" t="s">
        <v>980</v>
      </c>
      <c r="D548" s="4" t="s">
        <v>924</v>
      </c>
      <c r="E548" s="5">
        <v>3.36</v>
      </c>
      <c r="F548" s="5">
        <f t="shared" si="29"/>
        <v>0</v>
      </c>
      <c r="G548" s="62" t="s">
        <v>468</v>
      </c>
    </row>
    <row r="549" spans="1:7" ht="36">
      <c r="A549" s="1">
        <v>544</v>
      </c>
      <c r="B549" s="2" t="s">
        <v>979</v>
      </c>
      <c r="C549" s="3" t="s">
        <v>981</v>
      </c>
      <c r="D549" s="4" t="s">
        <v>924</v>
      </c>
      <c r="E549" s="5">
        <v>3.36</v>
      </c>
      <c r="F549" s="5">
        <f t="shared" si="29"/>
        <v>0</v>
      </c>
      <c r="G549" s="62" t="s">
        <v>468</v>
      </c>
    </row>
    <row r="550" spans="1:7" ht="15">
      <c r="A550" s="1">
        <v>545</v>
      </c>
      <c r="B550" s="2" t="s">
        <v>982</v>
      </c>
      <c r="C550" s="3" t="s">
        <v>983</v>
      </c>
      <c r="D550" s="4" t="s">
        <v>984</v>
      </c>
      <c r="E550" s="5">
        <v>4.17</v>
      </c>
      <c r="F550" s="5">
        <f t="shared" si="29"/>
        <v>0</v>
      </c>
      <c r="G550" s="62" t="s">
        <v>468</v>
      </c>
    </row>
    <row r="551" spans="1:7" ht="24">
      <c r="A551" s="1">
        <v>546</v>
      </c>
      <c r="B551" s="2" t="s">
        <v>922</v>
      </c>
      <c r="C551" s="3" t="s">
        <v>985</v>
      </c>
      <c r="D551" s="4" t="s">
        <v>924</v>
      </c>
      <c r="E551" s="5">
        <v>1.67</v>
      </c>
      <c r="F551" s="5">
        <f t="shared" si="29"/>
        <v>0</v>
      </c>
      <c r="G551" s="62" t="s">
        <v>468</v>
      </c>
    </row>
    <row r="552" spans="1:7" ht="24">
      <c r="A552" s="1">
        <v>547</v>
      </c>
      <c r="B552" s="2" t="s">
        <v>922</v>
      </c>
      <c r="C552" s="3" t="s">
        <v>986</v>
      </c>
      <c r="D552" s="4" t="s">
        <v>924</v>
      </c>
      <c r="E552" s="5">
        <v>1.67</v>
      </c>
      <c r="F552" s="5">
        <f t="shared" si="29"/>
        <v>0</v>
      </c>
      <c r="G552" s="62" t="s">
        <v>468</v>
      </c>
    </row>
    <row r="553" spans="1:7" ht="15">
      <c r="A553" s="1">
        <v>548</v>
      </c>
      <c r="B553" s="2" t="s">
        <v>987</v>
      </c>
      <c r="C553" s="3" t="s">
        <v>988</v>
      </c>
      <c r="D553" s="4" t="s">
        <v>989</v>
      </c>
      <c r="E553" s="5">
        <v>3.16</v>
      </c>
      <c r="F553" s="5">
        <f t="shared" si="29"/>
        <v>0</v>
      </c>
      <c r="G553" s="62" t="s">
        <v>468</v>
      </c>
    </row>
    <row r="554" spans="1:7" ht="15">
      <c r="A554" s="1">
        <v>549</v>
      </c>
      <c r="B554" s="2" t="s">
        <v>990</v>
      </c>
      <c r="C554" s="3" t="s">
        <v>991</v>
      </c>
      <c r="D554" s="4" t="s">
        <v>672</v>
      </c>
      <c r="E554" s="5">
        <v>3.1</v>
      </c>
      <c r="F554" s="5">
        <f t="shared" si="29"/>
        <v>0</v>
      </c>
      <c r="G554" s="62" t="s">
        <v>468</v>
      </c>
    </row>
    <row r="555" spans="1:7" ht="15">
      <c r="A555" s="1">
        <v>550</v>
      </c>
      <c r="B555" s="2" t="s">
        <v>992</v>
      </c>
      <c r="C555" s="3" t="s">
        <v>993</v>
      </c>
      <c r="D555" s="4" t="s">
        <v>994</v>
      </c>
      <c r="E555" s="5">
        <v>4.7</v>
      </c>
      <c r="F555" s="5">
        <f t="shared" si="29"/>
        <v>0</v>
      </c>
      <c r="G555" s="62" t="s">
        <v>468</v>
      </c>
    </row>
    <row r="556" spans="1:7" ht="15">
      <c r="A556" s="1">
        <v>551</v>
      </c>
      <c r="B556" s="2" t="s">
        <v>995</v>
      </c>
      <c r="C556" s="3" t="s">
        <v>996</v>
      </c>
      <c r="D556" s="4" t="s">
        <v>997</v>
      </c>
      <c r="E556" s="5">
        <v>5.95</v>
      </c>
      <c r="F556" s="5">
        <f t="shared" si="29"/>
        <v>0</v>
      </c>
      <c r="G556" s="62" t="s">
        <v>468</v>
      </c>
    </row>
    <row r="557" spans="1:7" ht="15">
      <c r="A557" s="1">
        <v>552</v>
      </c>
      <c r="B557" s="2" t="s">
        <v>998</v>
      </c>
      <c r="C557" s="3" t="s">
        <v>999</v>
      </c>
      <c r="D557" s="4" t="s">
        <v>1000</v>
      </c>
      <c r="E557" s="5">
        <v>4.3</v>
      </c>
      <c r="F557" s="5">
        <f t="shared" si="29"/>
        <v>0</v>
      </c>
      <c r="G557" s="62" t="s">
        <v>468</v>
      </c>
    </row>
    <row r="558" spans="1:7" ht="15">
      <c r="A558" s="1">
        <v>553</v>
      </c>
      <c r="B558" s="2" t="s">
        <v>987</v>
      </c>
      <c r="C558" s="3" t="s">
        <v>1001</v>
      </c>
      <c r="D558" s="4" t="s">
        <v>782</v>
      </c>
      <c r="E558" s="5">
        <v>3.3</v>
      </c>
      <c r="F558" s="5">
        <f t="shared" si="29"/>
        <v>0</v>
      </c>
      <c r="G558" s="62" t="s">
        <v>468</v>
      </c>
    </row>
    <row r="559" spans="1:7" ht="15">
      <c r="A559" s="1">
        <v>554</v>
      </c>
      <c r="B559" s="2" t="s">
        <v>1002</v>
      </c>
      <c r="C559" s="3" t="s">
        <v>1003</v>
      </c>
      <c r="D559" s="4" t="s">
        <v>503</v>
      </c>
      <c r="E559" s="5">
        <v>10.99</v>
      </c>
      <c r="F559" s="5">
        <v>10.99</v>
      </c>
      <c r="G559" s="62" t="s">
        <v>468</v>
      </c>
    </row>
    <row r="560" spans="1:7" ht="15">
      <c r="A560" s="1">
        <v>555</v>
      </c>
      <c r="B560" s="2" t="s">
        <v>1004</v>
      </c>
      <c r="C560" s="3" t="s">
        <v>1005</v>
      </c>
      <c r="D560" s="4" t="s">
        <v>503</v>
      </c>
      <c r="E560" s="5">
        <v>1.85</v>
      </c>
      <c r="F560" s="5">
        <v>1.85</v>
      </c>
      <c r="G560" s="62" t="s">
        <v>468</v>
      </c>
    </row>
    <row r="561" spans="1:7" ht="15">
      <c r="A561" s="1">
        <v>556</v>
      </c>
      <c r="B561" s="2" t="s">
        <v>1006</v>
      </c>
      <c r="C561" s="3" t="s">
        <v>1007</v>
      </c>
      <c r="D561" s="4" t="s">
        <v>849</v>
      </c>
      <c r="E561" s="5">
        <v>3.26</v>
      </c>
      <c r="F561" s="5">
        <f aca="true" t="shared" si="30" ref="F561:F577">F1573/1000</f>
        <v>0</v>
      </c>
      <c r="G561" s="62" t="s">
        <v>468</v>
      </c>
    </row>
    <row r="562" spans="1:7" ht="15">
      <c r="A562" s="1">
        <v>557</v>
      </c>
      <c r="B562" s="2" t="s">
        <v>1008</v>
      </c>
      <c r="C562" s="3" t="s">
        <v>1009</v>
      </c>
      <c r="D562" s="4" t="s">
        <v>1010</v>
      </c>
      <c r="E562" s="5">
        <v>4.62</v>
      </c>
      <c r="F562" s="5">
        <f t="shared" si="30"/>
        <v>0</v>
      </c>
      <c r="G562" s="62" t="s">
        <v>468</v>
      </c>
    </row>
    <row r="563" spans="1:7" ht="15">
      <c r="A563" s="1">
        <v>558</v>
      </c>
      <c r="B563" s="2" t="s">
        <v>1011</v>
      </c>
      <c r="C563" s="3" t="s">
        <v>1012</v>
      </c>
      <c r="D563" s="4" t="s">
        <v>626</v>
      </c>
      <c r="E563" s="5">
        <v>12.99</v>
      </c>
      <c r="F563" s="5">
        <v>12.99</v>
      </c>
      <c r="G563" s="62" t="s">
        <v>468</v>
      </c>
    </row>
    <row r="564" spans="1:7" ht="15">
      <c r="A564" s="1">
        <v>559</v>
      </c>
      <c r="B564" s="2" t="s">
        <v>1013</v>
      </c>
      <c r="C564" s="3" t="s">
        <v>1014</v>
      </c>
      <c r="D564" s="4" t="s">
        <v>565</v>
      </c>
      <c r="E564" s="5">
        <v>2.3</v>
      </c>
      <c r="F564" s="5">
        <v>2.3</v>
      </c>
      <c r="G564" s="62" t="s">
        <v>468</v>
      </c>
    </row>
    <row r="565" spans="1:7" ht="15">
      <c r="A565" s="1">
        <v>560</v>
      </c>
      <c r="B565" s="2" t="s">
        <v>1015</v>
      </c>
      <c r="C565" s="3" t="s">
        <v>1016</v>
      </c>
      <c r="D565" s="4" t="s">
        <v>578</v>
      </c>
      <c r="E565" s="5">
        <v>2.6</v>
      </c>
      <c r="F565" s="5">
        <f t="shared" si="30"/>
        <v>0</v>
      </c>
      <c r="G565" s="62" t="s">
        <v>468</v>
      </c>
    </row>
    <row r="566" spans="1:7" ht="15">
      <c r="A566" s="1">
        <v>561</v>
      </c>
      <c r="B566" s="2" t="s">
        <v>1017</v>
      </c>
      <c r="C566" s="3" t="s">
        <v>1018</v>
      </c>
      <c r="D566" s="4" t="s">
        <v>565</v>
      </c>
      <c r="E566" s="5">
        <v>3.3</v>
      </c>
      <c r="F566" s="5">
        <f t="shared" si="30"/>
        <v>0</v>
      </c>
      <c r="G566" s="62" t="s">
        <v>468</v>
      </c>
    </row>
    <row r="567" spans="1:7" ht="15">
      <c r="A567" s="1">
        <v>562</v>
      </c>
      <c r="B567" s="2" t="s">
        <v>1019</v>
      </c>
      <c r="C567" s="3" t="s">
        <v>1020</v>
      </c>
      <c r="D567" s="4" t="s">
        <v>1021</v>
      </c>
      <c r="E567" s="5">
        <v>5.02</v>
      </c>
      <c r="F567" s="5">
        <f t="shared" si="30"/>
        <v>0</v>
      </c>
      <c r="G567" s="62" t="s">
        <v>468</v>
      </c>
    </row>
    <row r="568" spans="1:7" ht="15">
      <c r="A568" s="1">
        <v>563</v>
      </c>
      <c r="B568" s="2" t="s">
        <v>1022</v>
      </c>
      <c r="C568" s="3" t="s">
        <v>1023</v>
      </c>
      <c r="D568" s="4" t="s">
        <v>420</v>
      </c>
      <c r="E568" s="5">
        <v>1.58</v>
      </c>
      <c r="F568" s="5">
        <f t="shared" si="30"/>
        <v>0</v>
      </c>
      <c r="G568" s="62" t="s">
        <v>468</v>
      </c>
    </row>
    <row r="569" spans="1:7" ht="15">
      <c r="A569" s="1">
        <v>564</v>
      </c>
      <c r="B569" s="2" t="s">
        <v>1022</v>
      </c>
      <c r="C569" s="3" t="s">
        <v>1024</v>
      </c>
      <c r="D569" s="4" t="s">
        <v>420</v>
      </c>
      <c r="E569" s="5">
        <v>1.58</v>
      </c>
      <c r="F569" s="5">
        <f t="shared" si="30"/>
        <v>0</v>
      </c>
      <c r="G569" s="62" t="s">
        <v>468</v>
      </c>
    </row>
    <row r="570" spans="1:7" ht="15">
      <c r="A570" s="1">
        <v>565</v>
      </c>
      <c r="B570" s="2" t="s">
        <v>1025</v>
      </c>
      <c r="C570" s="3" t="s">
        <v>1026</v>
      </c>
      <c r="D570" s="4" t="s">
        <v>924</v>
      </c>
      <c r="E570" s="5">
        <v>8.93</v>
      </c>
      <c r="F570" s="5">
        <f t="shared" si="30"/>
        <v>0</v>
      </c>
      <c r="G570" s="62" t="s">
        <v>468</v>
      </c>
    </row>
    <row r="571" spans="1:7" ht="15">
      <c r="A571" s="1">
        <v>566</v>
      </c>
      <c r="B571" s="2" t="s">
        <v>1027</v>
      </c>
      <c r="C571" s="3" t="s">
        <v>1028</v>
      </c>
      <c r="D571" s="4" t="s">
        <v>1029</v>
      </c>
      <c r="E571" s="5">
        <v>2.24</v>
      </c>
      <c r="F571" s="5">
        <f t="shared" si="30"/>
        <v>0</v>
      </c>
      <c r="G571" s="62" t="s">
        <v>468</v>
      </c>
    </row>
    <row r="572" spans="1:7" ht="15">
      <c r="A572" s="1">
        <v>567</v>
      </c>
      <c r="B572" s="2" t="s">
        <v>1030</v>
      </c>
      <c r="C572" s="3" t="s">
        <v>1031</v>
      </c>
      <c r="D572" s="4" t="s">
        <v>104</v>
      </c>
      <c r="E572" s="5">
        <v>3.28</v>
      </c>
      <c r="F572" s="5">
        <f t="shared" si="30"/>
        <v>0</v>
      </c>
      <c r="G572" s="62" t="s">
        <v>468</v>
      </c>
    </row>
    <row r="573" spans="1:7" ht="15">
      <c r="A573" s="1">
        <v>568</v>
      </c>
      <c r="B573" s="2" t="s">
        <v>1032</v>
      </c>
      <c r="C573" s="3" t="s">
        <v>1033</v>
      </c>
      <c r="D573" s="4" t="s">
        <v>394</v>
      </c>
      <c r="E573" s="5">
        <v>1.29</v>
      </c>
      <c r="F573" s="5">
        <f t="shared" si="30"/>
        <v>0</v>
      </c>
      <c r="G573" s="62" t="s">
        <v>468</v>
      </c>
    </row>
    <row r="574" spans="1:7" ht="15">
      <c r="A574" s="1">
        <v>569</v>
      </c>
      <c r="B574" s="2" t="s">
        <v>1034</v>
      </c>
      <c r="C574" s="3" t="s">
        <v>1035</v>
      </c>
      <c r="D574" s="4" t="s">
        <v>1036</v>
      </c>
      <c r="E574" s="5">
        <v>24.28</v>
      </c>
      <c r="F574" s="5">
        <f t="shared" si="30"/>
        <v>0</v>
      </c>
      <c r="G574" s="62" t="s">
        <v>468</v>
      </c>
    </row>
    <row r="575" spans="1:7" ht="15">
      <c r="A575" s="1">
        <v>570</v>
      </c>
      <c r="B575" s="2" t="s">
        <v>1037</v>
      </c>
      <c r="C575" s="3" t="s">
        <v>1038</v>
      </c>
      <c r="D575" s="4" t="s">
        <v>420</v>
      </c>
      <c r="E575" s="5">
        <v>1.65</v>
      </c>
      <c r="F575" s="5">
        <f t="shared" si="30"/>
        <v>0</v>
      </c>
      <c r="G575" s="62" t="s">
        <v>468</v>
      </c>
    </row>
    <row r="576" spans="1:7" ht="15">
      <c r="A576" s="1">
        <v>571</v>
      </c>
      <c r="B576" s="2" t="s">
        <v>1039</v>
      </c>
      <c r="C576" s="3" t="s">
        <v>1040</v>
      </c>
      <c r="D576" s="4" t="s">
        <v>376</v>
      </c>
      <c r="E576" s="5">
        <v>7.76</v>
      </c>
      <c r="F576" s="5">
        <f t="shared" si="30"/>
        <v>0</v>
      </c>
      <c r="G576" s="62" t="s">
        <v>468</v>
      </c>
    </row>
    <row r="577" spans="1:7" ht="24">
      <c r="A577" s="1">
        <v>572</v>
      </c>
      <c r="B577" s="2" t="s">
        <v>1041</v>
      </c>
      <c r="C577" s="3" t="s">
        <v>1042</v>
      </c>
      <c r="D577" s="4" t="s">
        <v>924</v>
      </c>
      <c r="E577" s="5">
        <v>9.15</v>
      </c>
      <c r="F577" s="5">
        <f t="shared" si="30"/>
        <v>0</v>
      </c>
      <c r="G577" s="62" t="s">
        <v>468</v>
      </c>
    </row>
    <row r="578" spans="1:7" ht="15">
      <c r="A578" s="1">
        <v>573</v>
      </c>
      <c r="B578" s="2" t="s">
        <v>1043</v>
      </c>
      <c r="C578" s="3" t="s">
        <v>1044</v>
      </c>
      <c r="D578" s="4" t="s">
        <v>1045</v>
      </c>
      <c r="E578" s="5">
        <v>14.99</v>
      </c>
      <c r="F578" s="5">
        <f>F1585/1000</f>
        <v>0</v>
      </c>
      <c r="G578" s="62" t="s">
        <v>468</v>
      </c>
    </row>
    <row r="579" spans="1:7" ht="24">
      <c r="A579" s="1">
        <v>574</v>
      </c>
      <c r="B579" s="2" t="s">
        <v>1046</v>
      </c>
      <c r="C579" s="3" t="s">
        <v>1047</v>
      </c>
      <c r="D579" s="4" t="s">
        <v>1048</v>
      </c>
      <c r="E579" s="5">
        <v>18.21</v>
      </c>
      <c r="F579" s="5">
        <f>F1586/1000</f>
        <v>0</v>
      </c>
      <c r="G579" s="62" t="s">
        <v>468</v>
      </c>
    </row>
    <row r="580" spans="1:7" ht="24">
      <c r="A580" s="1">
        <v>575</v>
      </c>
      <c r="B580" s="2" t="s">
        <v>1049</v>
      </c>
      <c r="C580" s="3" t="s">
        <v>1050</v>
      </c>
      <c r="D580" s="4" t="s">
        <v>1051</v>
      </c>
      <c r="E580" s="5">
        <v>21.69</v>
      </c>
      <c r="F580" s="5">
        <f>F1587/1000</f>
        <v>0</v>
      </c>
      <c r="G580" s="62" t="s">
        <v>468</v>
      </c>
    </row>
    <row r="581" spans="1:7" ht="24">
      <c r="A581" s="1">
        <v>576</v>
      </c>
      <c r="B581" s="2" t="s">
        <v>1049</v>
      </c>
      <c r="C581" s="3" t="s">
        <v>1052</v>
      </c>
      <c r="D581" s="4" t="s">
        <v>1051</v>
      </c>
      <c r="E581" s="5">
        <v>21.69</v>
      </c>
      <c r="F581" s="5">
        <f>F1588/1000</f>
        <v>0</v>
      </c>
      <c r="G581" s="62" t="s">
        <v>468</v>
      </c>
    </row>
    <row r="582" spans="1:7" ht="24">
      <c r="A582" s="1">
        <v>577</v>
      </c>
      <c r="B582" s="2" t="s">
        <v>1053</v>
      </c>
      <c r="C582" s="3" t="s">
        <v>1054</v>
      </c>
      <c r="D582" s="4" t="s">
        <v>1051</v>
      </c>
      <c r="E582" s="5">
        <v>20.3</v>
      </c>
      <c r="F582" s="5">
        <f>F1589/1000</f>
        <v>0</v>
      </c>
      <c r="G582" s="62" t="s">
        <v>468</v>
      </c>
    </row>
    <row r="583" spans="1:7" ht="15">
      <c r="A583" s="1">
        <v>578</v>
      </c>
      <c r="B583" s="24" t="s">
        <v>888</v>
      </c>
      <c r="C583" s="25" t="s">
        <v>1055</v>
      </c>
      <c r="D583" s="65" t="s">
        <v>1056</v>
      </c>
      <c r="E583" s="27">
        <f>7328.75/1000</f>
        <v>7.32875</v>
      </c>
      <c r="F583" s="27">
        <f>F1594/1000</f>
        <v>0</v>
      </c>
      <c r="G583" s="62" t="s">
        <v>468</v>
      </c>
    </row>
    <row r="584" spans="1:7" ht="15">
      <c r="A584" s="1">
        <v>579</v>
      </c>
      <c r="B584" s="66" t="s">
        <v>1057</v>
      </c>
      <c r="C584" s="25" t="s">
        <v>1058</v>
      </c>
      <c r="D584" s="67">
        <v>42090</v>
      </c>
      <c r="E584" s="27">
        <f>6177.25/1000</f>
        <v>6.17725</v>
      </c>
      <c r="F584" s="27">
        <f aca="true" t="shared" si="31" ref="F584:F618">F1596/1000</f>
        <v>0</v>
      </c>
      <c r="G584" s="62" t="s">
        <v>468</v>
      </c>
    </row>
    <row r="585" spans="1:7" ht="15">
      <c r="A585" s="1">
        <v>580</v>
      </c>
      <c r="B585" s="24" t="s">
        <v>1057</v>
      </c>
      <c r="C585" s="25" t="s">
        <v>1059</v>
      </c>
      <c r="D585" s="65" t="s">
        <v>1060</v>
      </c>
      <c r="E585" s="27">
        <v>6.18</v>
      </c>
      <c r="F585" s="27">
        <f t="shared" si="31"/>
        <v>0</v>
      </c>
      <c r="G585" s="68" t="s">
        <v>468</v>
      </c>
    </row>
    <row r="586" spans="1:7" ht="15">
      <c r="A586" s="23">
        <v>581</v>
      </c>
      <c r="B586" s="66" t="s">
        <v>1061</v>
      </c>
      <c r="C586" s="25" t="s">
        <v>1062</v>
      </c>
      <c r="D586" s="65" t="s">
        <v>1060</v>
      </c>
      <c r="E586" s="27">
        <f>6177.25/1000</f>
        <v>6.17725</v>
      </c>
      <c r="F586" s="27">
        <f t="shared" si="31"/>
        <v>0</v>
      </c>
      <c r="G586" s="68" t="s">
        <v>468</v>
      </c>
    </row>
    <row r="587" spans="1:7" ht="15">
      <c r="A587" s="23">
        <v>582</v>
      </c>
      <c r="B587" s="66" t="s">
        <v>1061</v>
      </c>
      <c r="C587" s="25" t="s">
        <v>1063</v>
      </c>
      <c r="D587" s="65" t="s">
        <v>1060</v>
      </c>
      <c r="E587" s="27">
        <f>6177.25/1000</f>
        <v>6.17725</v>
      </c>
      <c r="F587" s="27">
        <f t="shared" si="31"/>
        <v>0</v>
      </c>
      <c r="G587" s="68" t="s">
        <v>468</v>
      </c>
    </row>
    <row r="588" spans="1:7" ht="15">
      <c r="A588" s="23">
        <v>583</v>
      </c>
      <c r="B588" s="66" t="s">
        <v>1064</v>
      </c>
      <c r="C588" s="25" t="s">
        <v>1065</v>
      </c>
      <c r="D588" s="67">
        <v>42124</v>
      </c>
      <c r="E588" s="27">
        <f>6480/1000</f>
        <v>6.48</v>
      </c>
      <c r="F588" s="27">
        <f t="shared" si="31"/>
        <v>0</v>
      </c>
      <c r="G588" s="68" t="s">
        <v>468</v>
      </c>
    </row>
    <row r="589" spans="1:7" ht="15">
      <c r="A589" s="23">
        <v>584</v>
      </c>
      <c r="B589" s="66" t="s">
        <v>1066</v>
      </c>
      <c r="C589" s="25" t="s">
        <v>1067</v>
      </c>
      <c r="D589" s="67">
        <v>42297</v>
      </c>
      <c r="E589" s="27">
        <f>3634/1000</f>
        <v>3.634</v>
      </c>
      <c r="F589" s="27">
        <f t="shared" si="31"/>
        <v>0</v>
      </c>
      <c r="G589" s="68" t="s">
        <v>468</v>
      </c>
    </row>
    <row r="590" spans="1:7" ht="15">
      <c r="A590" s="23">
        <v>585</v>
      </c>
      <c r="B590" s="24" t="s">
        <v>1068</v>
      </c>
      <c r="C590" s="25" t="s">
        <v>1069</v>
      </c>
      <c r="D590" s="65" t="s">
        <v>1070</v>
      </c>
      <c r="E590" s="27">
        <f>3417.38/1000</f>
        <v>3.41738</v>
      </c>
      <c r="F590" s="27">
        <f t="shared" si="31"/>
        <v>0</v>
      </c>
      <c r="G590" s="68" t="s">
        <v>468</v>
      </c>
    </row>
    <row r="591" spans="1:7" ht="15">
      <c r="A591" s="23">
        <v>586</v>
      </c>
      <c r="B591" s="66" t="s">
        <v>1071</v>
      </c>
      <c r="C591" s="25" t="s">
        <v>1072</v>
      </c>
      <c r="D591" s="67">
        <v>42298</v>
      </c>
      <c r="E591" s="27">
        <f>7106.6/1000</f>
        <v>7.1066</v>
      </c>
      <c r="F591" s="27">
        <f t="shared" si="31"/>
        <v>0</v>
      </c>
      <c r="G591" s="68" t="s">
        <v>468</v>
      </c>
    </row>
    <row r="592" spans="1:7" ht="22.5">
      <c r="A592" s="23">
        <v>587</v>
      </c>
      <c r="B592" s="66" t="s">
        <v>1073</v>
      </c>
      <c r="C592" s="25" t="s">
        <v>1074</v>
      </c>
      <c r="D592" s="67">
        <v>42299</v>
      </c>
      <c r="E592" s="27">
        <f>3813.2/1000</f>
        <v>3.8131999999999997</v>
      </c>
      <c r="F592" s="27">
        <f t="shared" si="31"/>
        <v>0</v>
      </c>
      <c r="G592" s="68" t="s">
        <v>468</v>
      </c>
    </row>
    <row r="593" spans="1:7" ht="24">
      <c r="A593" s="23">
        <v>588</v>
      </c>
      <c r="B593" s="24" t="s">
        <v>1075</v>
      </c>
      <c r="C593" s="66" t="s">
        <v>1076</v>
      </c>
      <c r="D593" s="67">
        <v>42303</v>
      </c>
      <c r="E593" s="27">
        <f>3743.7/1000</f>
        <v>3.7437</v>
      </c>
      <c r="F593" s="27">
        <f t="shared" si="31"/>
        <v>0</v>
      </c>
      <c r="G593" s="68" t="s">
        <v>468</v>
      </c>
    </row>
    <row r="594" spans="1:7" ht="15">
      <c r="A594" s="23">
        <v>589</v>
      </c>
      <c r="B594" s="66" t="s">
        <v>1077</v>
      </c>
      <c r="C594" s="25" t="s">
        <v>1078</v>
      </c>
      <c r="D594" s="67">
        <v>42303</v>
      </c>
      <c r="E594" s="27">
        <f>4080.54/1000</f>
        <v>4.08054</v>
      </c>
      <c r="F594" s="27">
        <f t="shared" si="31"/>
        <v>0</v>
      </c>
      <c r="G594" s="68" t="s">
        <v>468</v>
      </c>
    </row>
    <row r="595" spans="1:7" ht="15">
      <c r="A595" s="23">
        <v>590</v>
      </c>
      <c r="B595" s="66" t="s">
        <v>1079</v>
      </c>
      <c r="C595" s="25" t="s">
        <v>1080</v>
      </c>
      <c r="D595" s="65" t="s">
        <v>1081</v>
      </c>
      <c r="E595" s="27">
        <f>3201.21/1000</f>
        <v>3.20121</v>
      </c>
      <c r="F595" s="27">
        <f t="shared" si="31"/>
        <v>0</v>
      </c>
      <c r="G595" s="68" t="s">
        <v>468</v>
      </c>
    </row>
    <row r="596" spans="1:7" ht="15">
      <c r="A596" s="23">
        <v>591</v>
      </c>
      <c r="B596" s="66" t="s">
        <v>1082</v>
      </c>
      <c r="C596" s="25" t="s">
        <v>1083</v>
      </c>
      <c r="D596" s="67">
        <v>42304</v>
      </c>
      <c r="E596" s="27">
        <f>2968.75/1000</f>
        <v>2.96875</v>
      </c>
      <c r="F596" s="27">
        <f t="shared" si="31"/>
        <v>0</v>
      </c>
      <c r="G596" s="68" t="s">
        <v>468</v>
      </c>
    </row>
    <row r="597" spans="1:7" ht="15">
      <c r="A597" s="23">
        <v>592</v>
      </c>
      <c r="B597" s="66" t="s">
        <v>1084</v>
      </c>
      <c r="C597" s="25" t="s">
        <v>1085</v>
      </c>
      <c r="D597" s="67">
        <v>42304</v>
      </c>
      <c r="E597" s="27">
        <f>3015.8/1000</f>
        <v>3.0158</v>
      </c>
      <c r="F597" s="27">
        <f t="shared" si="31"/>
        <v>0</v>
      </c>
      <c r="G597" s="68" t="s">
        <v>468</v>
      </c>
    </row>
    <row r="598" spans="1:7" ht="15">
      <c r="A598" s="23">
        <v>593</v>
      </c>
      <c r="B598" s="66" t="s">
        <v>1086</v>
      </c>
      <c r="C598" s="25" t="s">
        <v>1087</v>
      </c>
      <c r="D598" s="65" t="s">
        <v>1088</v>
      </c>
      <c r="E598" s="27">
        <f>8177/1000</f>
        <v>8.177</v>
      </c>
      <c r="F598" s="27">
        <f t="shared" si="31"/>
        <v>0</v>
      </c>
      <c r="G598" s="68" t="s">
        <v>468</v>
      </c>
    </row>
    <row r="599" spans="1:7" ht="15">
      <c r="A599" s="23">
        <v>594</v>
      </c>
      <c r="B599" s="24" t="s">
        <v>1089</v>
      </c>
      <c r="C599" s="25" t="s">
        <v>1090</v>
      </c>
      <c r="D599" s="67">
        <v>42310</v>
      </c>
      <c r="E599" s="27">
        <f>4706/1000</f>
        <v>4.706</v>
      </c>
      <c r="F599" s="27">
        <f t="shared" si="31"/>
        <v>0</v>
      </c>
      <c r="G599" s="68" t="s">
        <v>468</v>
      </c>
    </row>
    <row r="600" spans="1:7" ht="15">
      <c r="A600" s="23">
        <v>595</v>
      </c>
      <c r="B600" s="24" t="s">
        <v>1089</v>
      </c>
      <c r="C600" s="25" t="s">
        <v>1091</v>
      </c>
      <c r="D600" s="65" t="s">
        <v>1092</v>
      </c>
      <c r="E600" s="27">
        <f>4706/1000</f>
        <v>4.706</v>
      </c>
      <c r="F600" s="27">
        <f t="shared" si="31"/>
        <v>0</v>
      </c>
      <c r="G600" s="68" t="s">
        <v>468</v>
      </c>
    </row>
    <row r="601" spans="1:7" ht="15">
      <c r="A601" s="23">
        <v>596</v>
      </c>
      <c r="B601" s="66" t="s">
        <v>1093</v>
      </c>
      <c r="C601" s="25" t="s">
        <v>1094</v>
      </c>
      <c r="D601" s="65" t="s">
        <v>1092</v>
      </c>
      <c r="E601" s="27">
        <v>24.3</v>
      </c>
      <c r="F601" s="27">
        <f t="shared" si="31"/>
        <v>0</v>
      </c>
      <c r="G601" s="68" t="s">
        <v>468</v>
      </c>
    </row>
    <row r="602" spans="1:7" ht="15">
      <c r="A602" s="23">
        <v>597</v>
      </c>
      <c r="B602" s="66" t="s">
        <v>1089</v>
      </c>
      <c r="C602" s="25" t="s">
        <v>1095</v>
      </c>
      <c r="D602" s="67">
        <v>42310</v>
      </c>
      <c r="E602" s="27">
        <f>4706/1000</f>
        <v>4.706</v>
      </c>
      <c r="F602" s="27">
        <f t="shared" si="31"/>
        <v>0</v>
      </c>
      <c r="G602" s="68" t="s">
        <v>468</v>
      </c>
    </row>
    <row r="603" spans="1:7" ht="15">
      <c r="A603" s="23">
        <v>598</v>
      </c>
      <c r="B603" s="66" t="s">
        <v>1096</v>
      </c>
      <c r="C603" s="25" t="s">
        <v>1097</v>
      </c>
      <c r="D603" s="65" t="s">
        <v>1098</v>
      </c>
      <c r="E603" s="27">
        <f>4095/1000</f>
        <v>4.095</v>
      </c>
      <c r="F603" s="27">
        <f t="shared" si="31"/>
        <v>0</v>
      </c>
      <c r="G603" s="68" t="s">
        <v>468</v>
      </c>
    </row>
    <row r="604" spans="1:7" ht="22.5">
      <c r="A604" s="23">
        <v>599</v>
      </c>
      <c r="B604" s="66" t="s">
        <v>1099</v>
      </c>
      <c r="C604" s="25" t="s">
        <v>1100</v>
      </c>
      <c r="D604" s="67">
        <v>42325</v>
      </c>
      <c r="E604" s="27">
        <f>8990/1000</f>
        <v>8.99</v>
      </c>
      <c r="F604" s="27">
        <f t="shared" si="31"/>
        <v>0</v>
      </c>
      <c r="G604" s="68" t="s">
        <v>468</v>
      </c>
    </row>
    <row r="605" spans="1:7" ht="15">
      <c r="A605" s="23">
        <v>600</v>
      </c>
      <c r="B605" s="66" t="s">
        <v>1101</v>
      </c>
      <c r="C605" s="25" t="s">
        <v>1102</v>
      </c>
      <c r="D605" s="67">
        <v>42327</v>
      </c>
      <c r="E605" s="27">
        <f>10990/1000</f>
        <v>10.99</v>
      </c>
      <c r="F605" s="27">
        <f t="shared" si="31"/>
        <v>0</v>
      </c>
      <c r="G605" s="68" t="s">
        <v>468</v>
      </c>
    </row>
    <row r="606" spans="1:7" ht="15">
      <c r="A606" s="23">
        <v>601</v>
      </c>
      <c r="B606" s="66" t="s">
        <v>1103</v>
      </c>
      <c r="C606" s="25" t="s">
        <v>1104</v>
      </c>
      <c r="D606" s="67">
        <v>42333</v>
      </c>
      <c r="E606" s="27">
        <f>4599/1000</f>
        <v>4.599</v>
      </c>
      <c r="F606" s="27">
        <f t="shared" si="31"/>
        <v>0</v>
      </c>
      <c r="G606" s="68" t="s">
        <v>468</v>
      </c>
    </row>
    <row r="607" spans="1:7" ht="22.5">
      <c r="A607" s="23">
        <v>602</v>
      </c>
      <c r="B607" s="66" t="s">
        <v>1105</v>
      </c>
      <c r="C607" s="25" t="s">
        <v>1106</v>
      </c>
      <c r="D607" s="67">
        <v>42339</v>
      </c>
      <c r="E607" s="27">
        <f>3559.8/1000</f>
        <v>3.5598</v>
      </c>
      <c r="F607" s="27">
        <f t="shared" si="31"/>
        <v>0</v>
      </c>
      <c r="G607" s="68" t="s">
        <v>468</v>
      </c>
    </row>
    <row r="608" spans="1:7" ht="15">
      <c r="A608" s="23">
        <v>603</v>
      </c>
      <c r="B608" s="66" t="s">
        <v>1107</v>
      </c>
      <c r="C608" s="25" t="s">
        <v>1108</v>
      </c>
      <c r="D608" s="67">
        <v>42341</v>
      </c>
      <c r="E608" s="27">
        <f>5169.6/1000</f>
        <v>5.1696</v>
      </c>
      <c r="F608" s="27">
        <f t="shared" si="31"/>
        <v>0</v>
      </c>
      <c r="G608" s="68" t="s">
        <v>468</v>
      </c>
    </row>
    <row r="609" spans="1:7" ht="15">
      <c r="A609" s="23">
        <v>604</v>
      </c>
      <c r="B609" s="66" t="s">
        <v>1109</v>
      </c>
      <c r="C609" s="25" t="s">
        <v>1110</v>
      </c>
      <c r="D609" s="67">
        <v>42346</v>
      </c>
      <c r="E609" s="27">
        <f>13824/1000</f>
        <v>13.824</v>
      </c>
      <c r="F609" s="27">
        <f t="shared" si="31"/>
        <v>0</v>
      </c>
      <c r="G609" s="68" t="s">
        <v>468</v>
      </c>
    </row>
    <row r="610" spans="1:7" ht="22.5">
      <c r="A610" s="23">
        <v>605</v>
      </c>
      <c r="B610" s="66" t="s">
        <v>1111</v>
      </c>
      <c r="C610" s="25" t="s">
        <v>1112</v>
      </c>
      <c r="D610" s="67">
        <v>42348</v>
      </c>
      <c r="E610" s="27">
        <f>13540/1000</f>
        <v>13.54</v>
      </c>
      <c r="F610" s="27">
        <f t="shared" si="31"/>
        <v>0</v>
      </c>
      <c r="G610" s="68" t="s">
        <v>468</v>
      </c>
    </row>
    <row r="611" spans="1:7" ht="36">
      <c r="A611" s="23">
        <v>606</v>
      </c>
      <c r="B611" s="24" t="s">
        <v>1113</v>
      </c>
      <c r="C611" s="25" t="s">
        <v>1114</v>
      </c>
      <c r="D611" s="67">
        <v>42349</v>
      </c>
      <c r="E611" s="27">
        <f>30799/1000</f>
        <v>30.799</v>
      </c>
      <c r="F611" s="27">
        <f t="shared" si="31"/>
        <v>0</v>
      </c>
      <c r="G611" s="68" t="s">
        <v>468</v>
      </c>
    </row>
    <row r="612" spans="1:7" ht="33.75">
      <c r="A612" s="23">
        <v>607</v>
      </c>
      <c r="B612" s="66" t="s">
        <v>1115</v>
      </c>
      <c r="C612" s="25" t="s">
        <v>1116</v>
      </c>
      <c r="D612" s="65" t="s">
        <v>1117</v>
      </c>
      <c r="E612" s="27">
        <f>30799/1000</f>
        <v>30.799</v>
      </c>
      <c r="F612" s="27">
        <f t="shared" si="31"/>
        <v>0</v>
      </c>
      <c r="G612" s="68" t="s">
        <v>468</v>
      </c>
    </row>
    <row r="613" spans="1:7" ht="22.5">
      <c r="A613" s="23">
        <v>608</v>
      </c>
      <c r="B613" s="66" t="s">
        <v>1118</v>
      </c>
      <c r="C613" s="25" t="s">
        <v>1119</v>
      </c>
      <c r="D613" s="67">
        <v>42353</v>
      </c>
      <c r="E613" s="27">
        <f>34959/1000</f>
        <v>34.959</v>
      </c>
      <c r="F613" s="27">
        <f t="shared" si="31"/>
        <v>0</v>
      </c>
      <c r="G613" s="68" t="s">
        <v>468</v>
      </c>
    </row>
    <row r="614" spans="1:7" ht="15">
      <c r="A614" s="23">
        <v>609</v>
      </c>
      <c r="B614" s="66" t="s">
        <v>1120</v>
      </c>
      <c r="C614" s="25" t="s">
        <v>1121</v>
      </c>
      <c r="D614" s="67">
        <v>42366</v>
      </c>
      <c r="E614" s="27">
        <f aca="true" t="shared" si="32" ref="E614:E619">10620/1000</f>
        <v>10.62</v>
      </c>
      <c r="F614" s="27">
        <f t="shared" si="31"/>
        <v>0</v>
      </c>
      <c r="G614" s="68" t="s">
        <v>468</v>
      </c>
    </row>
    <row r="615" spans="1:7" ht="15">
      <c r="A615" s="23">
        <v>610</v>
      </c>
      <c r="B615" s="66" t="s">
        <v>1120</v>
      </c>
      <c r="C615" s="25" t="s">
        <v>1122</v>
      </c>
      <c r="D615" s="65" t="s">
        <v>1123</v>
      </c>
      <c r="E615" s="27">
        <f t="shared" si="32"/>
        <v>10.62</v>
      </c>
      <c r="F615" s="27">
        <f t="shared" si="31"/>
        <v>0</v>
      </c>
      <c r="G615" s="68" t="s">
        <v>468</v>
      </c>
    </row>
    <row r="616" spans="1:7" ht="15">
      <c r="A616" s="23">
        <v>611</v>
      </c>
      <c r="B616" s="66" t="s">
        <v>1120</v>
      </c>
      <c r="C616" s="25" t="s">
        <v>1124</v>
      </c>
      <c r="D616" s="65" t="s">
        <v>1123</v>
      </c>
      <c r="E616" s="27">
        <f t="shared" si="32"/>
        <v>10.62</v>
      </c>
      <c r="F616" s="27">
        <f t="shared" si="31"/>
        <v>0</v>
      </c>
      <c r="G616" s="68" t="s">
        <v>468</v>
      </c>
    </row>
    <row r="617" spans="1:7" ht="15">
      <c r="A617" s="23">
        <v>612</v>
      </c>
      <c r="B617" s="66" t="s">
        <v>1120</v>
      </c>
      <c r="C617" s="25" t="s">
        <v>1125</v>
      </c>
      <c r="D617" s="65" t="s">
        <v>1123</v>
      </c>
      <c r="E617" s="27">
        <f t="shared" si="32"/>
        <v>10.62</v>
      </c>
      <c r="F617" s="27">
        <f t="shared" si="31"/>
        <v>0</v>
      </c>
      <c r="G617" s="68" t="s">
        <v>468</v>
      </c>
    </row>
    <row r="618" spans="1:7" ht="15">
      <c r="A618" s="23">
        <v>613</v>
      </c>
      <c r="B618" s="66" t="s">
        <v>1120</v>
      </c>
      <c r="C618" s="25" t="s">
        <v>1126</v>
      </c>
      <c r="D618" s="65" t="s">
        <v>1123</v>
      </c>
      <c r="E618" s="27">
        <f t="shared" si="32"/>
        <v>10.62</v>
      </c>
      <c r="F618" s="27">
        <f t="shared" si="31"/>
        <v>0</v>
      </c>
      <c r="G618" s="68" t="s">
        <v>468</v>
      </c>
    </row>
    <row r="619" spans="1:7" ht="15">
      <c r="A619" s="23">
        <v>614</v>
      </c>
      <c r="B619" s="66" t="s">
        <v>1120</v>
      </c>
      <c r="C619" s="25" t="s">
        <v>1127</v>
      </c>
      <c r="D619" s="65" t="s">
        <v>1123</v>
      </c>
      <c r="E619" s="27">
        <f t="shared" si="32"/>
        <v>10.62</v>
      </c>
      <c r="F619" s="27">
        <f>F620</f>
        <v>0</v>
      </c>
      <c r="G619" s="68" t="s">
        <v>468</v>
      </c>
    </row>
    <row r="620" spans="1:7" ht="15">
      <c r="A620" s="23">
        <v>615</v>
      </c>
      <c r="B620" s="66" t="s">
        <v>1128</v>
      </c>
      <c r="C620" s="25" t="s">
        <v>1129</v>
      </c>
      <c r="D620" s="67">
        <v>42367</v>
      </c>
      <c r="E620" s="27">
        <f>5290/1000</f>
        <v>5.29</v>
      </c>
      <c r="F620" s="27">
        <f>F1631/1000</f>
        <v>0</v>
      </c>
      <c r="G620" s="68" t="s">
        <v>468</v>
      </c>
    </row>
    <row r="621" spans="1:7" ht="15">
      <c r="A621" s="23">
        <v>616</v>
      </c>
      <c r="B621" s="66" t="s">
        <v>1130</v>
      </c>
      <c r="C621" s="25" t="s">
        <v>1131</v>
      </c>
      <c r="D621" s="65" t="s">
        <v>1132</v>
      </c>
      <c r="E621" s="27">
        <f>10490/1000</f>
        <v>10.49</v>
      </c>
      <c r="F621" s="27">
        <v>0</v>
      </c>
      <c r="G621" s="68" t="s">
        <v>468</v>
      </c>
    </row>
    <row r="622" spans="1:7" ht="15">
      <c r="A622" s="23">
        <v>617</v>
      </c>
      <c r="B622" s="66" t="s">
        <v>1133</v>
      </c>
      <c r="C622" s="25" t="s">
        <v>1134</v>
      </c>
      <c r="D622" s="65" t="s">
        <v>1132</v>
      </c>
      <c r="E622" s="27">
        <f>10490/1000</f>
        <v>10.49</v>
      </c>
      <c r="F622" s="27">
        <v>0</v>
      </c>
      <c r="G622" s="68" t="s">
        <v>468</v>
      </c>
    </row>
    <row r="623" spans="1:7" ht="15">
      <c r="A623" s="23">
        <v>618</v>
      </c>
      <c r="B623" s="69" t="s">
        <v>1135</v>
      </c>
      <c r="C623" s="70" t="s">
        <v>1136</v>
      </c>
      <c r="D623" s="71">
        <v>42444</v>
      </c>
      <c r="E623" s="72">
        <f>10880/1000</f>
        <v>10.88</v>
      </c>
      <c r="F623" s="72">
        <v>0</v>
      </c>
      <c r="G623" s="68" t="s">
        <v>468</v>
      </c>
    </row>
    <row r="624" spans="1:7" ht="15">
      <c r="A624" s="23">
        <v>619</v>
      </c>
      <c r="B624" s="2" t="s">
        <v>1137</v>
      </c>
      <c r="C624" s="3" t="s">
        <v>1138</v>
      </c>
      <c r="D624" s="73">
        <v>42452</v>
      </c>
      <c r="E624" s="5">
        <f>4258.3/1000</f>
        <v>4.2583</v>
      </c>
      <c r="F624" s="5">
        <f>F1642/1000</f>
        <v>0</v>
      </c>
      <c r="G624" s="68"/>
    </row>
    <row r="625" spans="1:7" ht="24.75">
      <c r="A625" s="23">
        <v>620</v>
      </c>
      <c r="B625" s="2" t="s">
        <v>1139</v>
      </c>
      <c r="C625" s="74" t="s">
        <v>1140</v>
      </c>
      <c r="D625" s="73">
        <v>42453</v>
      </c>
      <c r="E625" s="5">
        <f>162500/1000</f>
        <v>162.5</v>
      </c>
      <c r="F625" s="5">
        <v>121.88</v>
      </c>
      <c r="G625" s="75" t="s">
        <v>1141</v>
      </c>
    </row>
    <row r="626" spans="1:7" ht="15">
      <c r="A626" s="23">
        <v>621</v>
      </c>
      <c r="B626" s="2" t="s">
        <v>1142</v>
      </c>
      <c r="C626" s="3" t="s">
        <v>1143</v>
      </c>
      <c r="D626" s="73">
        <v>42527</v>
      </c>
      <c r="E626" s="5">
        <f>3061.8/1000</f>
        <v>3.0618000000000003</v>
      </c>
      <c r="F626" s="5">
        <f>F1644/1000</f>
        <v>0</v>
      </c>
      <c r="G626" s="68" t="s">
        <v>468</v>
      </c>
    </row>
    <row r="627" spans="1:7" ht="24">
      <c r="A627" s="23">
        <v>622</v>
      </c>
      <c r="B627" s="2" t="s">
        <v>1144</v>
      </c>
      <c r="C627" s="3" t="s">
        <v>1145</v>
      </c>
      <c r="D627" s="73">
        <v>42527</v>
      </c>
      <c r="E627" s="5">
        <f>3294.4/1000</f>
        <v>3.2944</v>
      </c>
      <c r="F627" s="5">
        <f>F1645/1000</f>
        <v>0</v>
      </c>
      <c r="G627" s="68" t="s">
        <v>468</v>
      </c>
    </row>
    <row r="628" spans="1:7" ht="15">
      <c r="A628" s="23">
        <v>623</v>
      </c>
      <c r="B628" s="76" t="s">
        <v>1146</v>
      </c>
      <c r="C628" s="76" t="s">
        <v>1147</v>
      </c>
      <c r="D628" s="77">
        <v>42516</v>
      </c>
      <c r="E628" s="27">
        <f aca="true" t="shared" si="33" ref="E628:E634">4326.84/1000</f>
        <v>4.32684</v>
      </c>
      <c r="F628" s="27">
        <v>0</v>
      </c>
      <c r="G628" s="68" t="s">
        <v>468</v>
      </c>
    </row>
    <row r="629" spans="1:7" ht="15">
      <c r="A629" s="23">
        <v>624</v>
      </c>
      <c r="B629" s="2" t="s">
        <v>1148</v>
      </c>
      <c r="C629" s="3" t="s">
        <v>1149</v>
      </c>
      <c r="D629" s="73">
        <v>42516</v>
      </c>
      <c r="E629" s="5">
        <f t="shared" si="33"/>
        <v>4.32684</v>
      </c>
      <c r="F629" s="5">
        <f>F1647/1000</f>
        <v>0</v>
      </c>
      <c r="G629" s="68" t="s">
        <v>468</v>
      </c>
    </row>
    <row r="630" spans="1:7" ht="15">
      <c r="A630" s="23">
        <v>625</v>
      </c>
      <c r="B630" s="76" t="s">
        <v>1150</v>
      </c>
      <c r="C630" s="78" t="s">
        <v>1151</v>
      </c>
      <c r="D630" s="77">
        <v>42516</v>
      </c>
      <c r="E630" s="51">
        <f t="shared" si="33"/>
        <v>4.32684</v>
      </c>
      <c r="F630" s="51">
        <v>0</v>
      </c>
      <c r="G630" s="68" t="s">
        <v>468</v>
      </c>
    </row>
    <row r="631" spans="1:7" ht="15">
      <c r="A631" s="23">
        <v>626</v>
      </c>
      <c r="B631" s="76" t="s">
        <v>1152</v>
      </c>
      <c r="C631" s="78" t="s">
        <v>1153</v>
      </c>
      <c r="D631" s="77">
        <v>42516</v>
      </c>
      <c r="E631" s="51">
        <f t="shared" si="33"/>
        <v>4.32684</v>
      </c>
      <c r="F631" s="51">
        <f>F1643/1000</f>
        <v>0</v>
      </c>
      <c r="G631" s="68" t="s">
        <v>468</v>
      </c>
    </row>
    <row r="632" spans="1:7" ht="15">
      <c r="A632" s="23">
        <v>627</v>
      </c>
      <c r="B632" s="76" t="s">
        <v>1154</v>
      </c>
      <c r="C632" s="78" t="s">
        <v>1155</v>
      </c>
      <c r="D632" s="77">
        <v>42516</v>
      </c>
      <c r="E632" s="51">
        <f t="shared" si="33"/>
        <v>4.32684</v>
      </c>
      <c r="F632" s="51">
        <f>F633</f>
        <v>0</v>
      </c>
      <c r="G632" s="68" t="s">
        <v>468</v>
      </c>
    </row>
    <row r="633" spans="1:7" ht="15">
      <c r="A633" s="23">
        <v>628</v>
      </c>
      <c r="B633" s="76" t="s">
        <v>1156</v>
      </c>
      <c r="C633" s="78" t="s">
        <v>1157</v>
      </c>
      <c r="D633" s="77">
        <v>42516</v>
      </c>
      <c r="E633" s="51">
        <f t="shared" si="33"/>
        <v>4.32684</v>
      </c>
      <c r="F633" s="51">
        <f>F1644/1000</f>
        <v>0</v>
      </c>
      <c r="G633" s="68" t="s">
        <v>468</v>
      </c>
    </row>
    <row r="634" spans="1:7" ht="15">
      <c r="A634" s="23">
        <v>629</v>
      </c>
      <c r="B634" s="76" t="s">
        <v>1158</v>
      </c>
      <c r="C634" s="78" t="s">
        <v>1159</v>
      </c>
      <c r="D634" s="77">
        <v>42516</v>
      </c>
      <c r="E634" s="51">
        <f t="shared" si="33"/>
        <v>4.32684</v>
      </c>
      <c r="F634" s="51">
        <f>F1646/1000</f>
        <v>0</v>
      </c>
      <c r="G634" s="68" t="s">
        <v>468</v>
      </c>
    </row>
    <row r="635" spans="1:7" ht="15">
      <c r="A635" s="23">
        <v>630</v>
      </c>
      <c r="B635" s="76" t="s">
        <v>1160</v>
      </c>
      <c r="C635" s="78" t="s">
        <v>1161</v>
      </c>
      <c r="D635" s="77">
        <v>42516</v>
      </c>
      <c r="E635" s="51">
        <f>4326.85/1000</f>
        <v>4.32685</v>
      </c>
      <c r="F635" s="51">
        <f>F636</f>
        <v>0</v>
      </c>
      <c r="G635" s="68" t="s">
        <v>468</v>
      </c>
    </row>
    <row r="636" spans="1:7" ht="15">
      <c r="A636" s="23">
        <v>631</v>
      </c>
      <c r="B636" s="76" t="s">
        <v>1162</v>
      </c>
      <c r="C636" s="78" t="s">
        <v>1163</v>
      </c>
      <c r="D636" s="77">
        <v>42520</v>
      </c>
      <c r="E636" s="51">
        <f>3925.3/1000</f>
        <v>3.9253</v>
      </c>
      <c r="F636" s="51">
        <f>F1647/1000</f>
        <v>0</v>
      </c>
      <c r="G636" s="68" t="s">
        <v>468</v>
      </c>
    </row>
    <row r="637" spans="1:7" ht="15">
      <c r="A637" s="23">
        <v>632</v>
      </c>
      <c r="B637" s="76" t="s">
        <v>1164</v>
      </c>
      <c r="C637" s="78" t="s">
        <v>1165</v>
      </c>
      <c r="D637" s="77">
        <v>42531</v>
      </c>
      <c r="E637" s="51">
        <f>10550.4/1000</f>
        <v>10.5504</v>
      </c>
      <c r="F637" s="51">
        <v>0</v>
      </c>
      <c r="G637" s="68" t="s">
        <v>468</v>
      </c>
    </row>
    <row r="638" spans="1:7" ht="36">
      <c r="A638" s="23">
        <v>633</v>
      </c>
      <c r="B638" s="76" t="s">
        <v>1166</v>
      </c>
      <c r="C638" s="78" t="s">
        <v>1167</v>
      </c>
      <c r="D638" s="77">
        <v>42531</v>
      </c>
      <c r="E638" s="51">
        <f>98803/1000</f>
        <v>98.803</v>
      </c>
      <c r="F638" s="51">
        <f>49401.46/1000</f>
        <v>49.40146</v>
      </c>
      <c r="G638" s="75" t="s">
        <v>1141</v>
      </c>
    </row>
    <row r="639" spans="1:7" ht="15">
      <c r="A639" s="23">
        <v>634</v>
      </c>
      <c r="B639" s="76" t="s">
        <v>1168</v>
      </c>
      <c r="C639" s="78" t="s">
        <v>1169</v>
      </c>
      <c r="D639" s="79" t="s">
        <v>1170</v>
      </c>
      <c r="E639" s="80">
        <f>8500/1000</f>
        <v>8.5</v>
      </c>
      <c r="F639" s="51">
        <v>0</v>
      </c>
      <c r="G639" s="68" t="s">
        <v>468</v>
      </c>
    </row>
    <row r="640" spans="1:7" ht="15">
      <c r="A640" s="23">
        <v>635</v>
      </c>
      <c r="B640" s="76" t="s">
        <v>1168</v>
      </c>
      <c r="C640" s="78" t="s">
        <v>1171</v>
      </c>
      <c r="D640" s="79" t="s">
        <v>1170</v>
      </c>
      <c r="E640" s="80">
        <f>8500/1000</f>
        <v>8.5</v>
      </c>
      <c r="F640" s="51">
        <v>0</v>
      </c>
      <c r="G640" s="68" t="s">
        <v>468</v>
      </c>
    </row>
    <row r="641" spans="1:7" ht="15">
      <c r="A641" s="23">
        <v>636</v>
      </c>
      <c r="B641" s="76" t="s">
        <v>1168</v>
      </c>
      <c r="C641" s="78" t="s">
        <v>1172</v>
      </c>
      <c r="D641" s="79" t="s">
        <v>1170</v>
      </c>
      <c r="E641" s="80">
        <f>8500/1000</f>
        <v>8.5</v>
      </c>
      <c r="F641" s="51">
        <f>F1646/1000</f>
        <v>0</v>
      </c>
      <c r="G641" s="68" t="s">
        <v>468</v>
      </c>
    </row>
    <row r="642" spans="1:7" ht="15">
      <c r="A642" s="23">
        <v>637</v>
      </c>
      <c r="B642" s="76" t="s">
        <v>1168</v>
      </c>
      <c r="C642" s="78" t="s">
        <v>1173</v>
      </c>
      <c r="D642" s="79" t="s">
        <v>1170</v>
      </c>
      <c r="E642" s="80">
        <f>8500/1000</f>
        <v>8.5</v>
      </c>
      <c r="F642" s="51">
        <v>0</v>
      </c>
      <c r="G642" s="68" t="s">
        <v>468</v>
      </c>
    </row>
    <row r="643" spans="1:7" ht="15">
      <c r="A643" s="23">
        <v>638</v>
      </c>
      <c r="B643" s="76" t="s">
        <v>1168</v>
      </c>
      <c r="C643" s="78" t="s">
        <v>1174</v>
      </c>
      <c r="D643" s="79" t="s">
        <v>1170</v>
      </c>
      <c r="E643" s="80">
        <f>8500/1000</f>
        <v>8.5</v>
      </c>
      <c r="F643" s="51">
        <v>0</v>
      </c>
      <c r="G643" s="68" t="s">
        <v>468</v>
      </c>
    </row>
    <row r="644" spans="1:7" ht="15">
      <c r="A644" s="23">
        <v>639</v>
      </c>
      <c r="B644" s="76" t="s">
        <v>1175</v>
      </c>
      <c r="C644" s="78" t="s">
        <v>1176</v>
      </c>
      <c r="D644" s="79" t="s">
        <v>1170</v>
      </c>
      <c r="E644" s="80">
        <f>7500/1000</f>
        <v>7.5</v>
      </c>
      <c r="F644" s="51">
        <v>0</v>
      </c>
      <c r="G644" s="68" t="s">
        <v>468</v>
      </c>
    </row>
    <row r="645" spans="1:7" ht="24">
      <c r="A645" s="23">
        <v>640</v>
      </c>
      <c r="B645" s="76" t="s">
        <v>1177</v>
      </c>
      <c r="C645" s="78" t="s">
        <v>1178</v>
      </c>
      <c r="D645" s="79" t="s">
        <v>1179</v>
      </c>
      <c r="E645" s="80">
        <f>22000/1000</f>
        <v>22</v>
      </c>
      <c r="F645" s="51">
        <v>0</v>
      </c>
      <c r="G645" s="68" t="s">
        <v>468</v>
      </c>
    </row>
    <row r="646" spans="1:7" ht="24">
      <c r="A646" s="23">
        <v>641</v>
      </c>
      <c r="B646" s="76" t="s">
        <v>1180</v>
      </c>
      <c r="C646" s="78" t="s">
        <v>1181</v>
      </c>
      <c r="D646" s="79" t="s">
        <v>1179</v>
      </c>
      <c r="E646" s="80">
        <f>16975/1000</f>
        <v>16.975</v>
      </c>
      <c r="F646" s="51">
        <v>0</v>
      </c>
      <c r="G646" s="68" t="s">
        <v>468</v>
      </c>
    </row>
    <row r="647" spans="1:7" ht="24">
      <c r="A647" s="23">
        <v>642</v>
      </c>
      <c r="B647" s="76" t="s">
        <v>1182</v>
      </c>
      <c r="C647" s="78" t="s">
        <v>1183</v>
      </c>
      <c r="D647" s="79" t="s">
        <v>1179</v>
      </c>
      <c r="E647" s="80">
        <f>27900/1000</f>
        <v>27.9</v>
      </c>
      <c r="F647" s="51">
        <v>0</v>
      </c>
      <c r="G647" s="68" t="s">
        <v>468</v>
      </c>
    </row>
    <row r="648" spans="1:7" ht="15">
      <c r="A648" s="23">
        <v>643</v>
      </c>
      <c r="B648" s="76" t="s">
        <v>1184</v>
      </c>
      <c r="C648" s="78" t="s">
        <v>1185</v>
      </c>
      <c r="D648" s="79" t="s">
        <v>1186</v>
      </c>
      <c r="E648" s="80">
        <f>3842.64/1000</f>
        <v>3.84264</v>
      </c>
      <c r="F648" s="51">
        <v>0</v>
      </c>
      <c r="G648" s="68" t="s">
        <v>468</v>
      </c>
    </row>
    <row r="649" spans="1:7" ht="15">
      <c r="A649" s="23">
        <v>644</v>
      </c>
      <c r="B649" s="76" t="s">
        <v>1187</v>
      </c>
      <c r="C649" s="78" t="s">
        <v>1188</v>
      </c>
      <c r="D649" s="79" t="s">
        <v>1186</v>
      </c>
      <c r="E649" s="80">
        <f>10341.19/1000</f>
        <v>10.341190000000001</v>
      </c>
      <c r="F649" s="51">
        <v>0</v>
      </c>
      <c r="G649" s="68" t="s">
        <v>468</v>
      </c>
    </row>
    <row r="650" spans="1:7" ht="15">
      <c r="A650" s="23">
        <v>645</v>
      </c>
      <c r="B650" s="76" t="s">
        <v>1189</v>
      </c>
      <c r="C650" s="78" t="s">
        <v>1190</v>
      </c>
      <c r="D650" s="79" t="s">
        <v>1191</v>
      </c>
      <c r="E650" s="80">
        <f>4149/1000</f>
        <v>4.149</v>
      </c>
      <c r="F650" s="51">
        <v>0</v>
      </c>
      <c r="G650" s="68" t="s">
        <v>468</v>
      </c>
    </row>
    <row r="651" spans="1:7" ht="15">
      <c r="A651" s="23">
        <v>646</v>
      </c>
      <c r="B651" s="76" t="s">
        <v>1192</v>
      </c>
      <c r="C651" s="78" t="s">
        <v>1193</v>
      </c>
      <c r="D651" s="79" t="s">
        <v>1191</v>
      </c>
      <c r="E651" s="80">
        <f>3373.16/1000</f>
        <v>3.37316</v>
      </c>
      <c r="F651" s="51">
        <v>0</v>
      </c>
      <c r="G651" s="68" t="s">
        <v>468</v>
      </c>
    </row>
    <row r="652" spans="1:7" ht="15">
      <c r="A652" s="23">
        <v>647</v>
      </c>
      <c r="B652" s="76" t="s">
        <v>1194</v>
      </c>
      <c r="C652" s="78" t="s">
        <v>1195</v>
      </c>
      <c r="D652" s="79" t="s">
        <v>1191</v>
      </c>
      <c r="E652" s="80">
        <f>3373.16/1000</f>
        <v>3.37316</v>
      </c>
      <c r="F652" s="51">
        <v>0</v>
      </c>
      <c r="G652" s="68" t="s">
        <v>468</v>
      </c>
    </row>
    <row r="653" spans="1:7" ht="15">
      <c r="A653" s="81">
        <v>648</v>
      </c>
      <c r="B653" s="82" t="s">
        <v>1196</v>
      </c>
      <c r="C653" s="83" t="s">
        <v>1197</v>
      </c>
      <c r="D653" s="84" t="s">
        <v>1191</v>
      </c>
      <c r="E653" s="85">
        <f>3373.16/1000</f>
        <v>3.37316</v>
      </c>
      <c r="F653" s="86">
        <v>0</v>
      </c>
      <c r="G653" s="68" t="s">
        <v>468</v>
      </c>
    </row>
    <row r="654" spans="1:7" ht="15">
      <c r="A654" s="81">
        <v>649</v>
      </c>
      <c r="B654" s="66" t="s">
        <v>1198</v>
      </c>
      <c r="C654" s="24" t="s">
        <v>1199</v>
      </c>
      <c r="D654" s="79" t="s">
        <v>1191</v>
      </c>
      <c r="E654" s="87">
        <f>6260.8/1000</f>
        <v>6.260800000000001</v>
      </c>
      <c r="F654" s="51">
        <v>0</v>
      </c>
      <c r="G654" s="68" t="s">
        <v>468</v>
      </c>
    </row>
    <row r="655" spans="1:7" ht="24">
      <c r="A655" s="88">
        <v>650</v>
      </c>
      <c r="B655" s="76" t="s">
        <v>1200</v>
      </c>
      <c r="C655" s="78" t="s">
        <v>1201</v>
      </c>
      <c r="D655" s="77">
        <v>42695</v>
      </c>
      <c r="E655" s="80">
        <f>44600/1000</f>
        <v>44.6</v>
      </c>
      <c r="F655" s="51">
        <f>34936.71/1000</f>
        <v>34.93671</v>
      </c>
      <c r="G655" s="89" t="s">
        <v>468</v>
      </c>
    </row>
    <row r="656" spans="1:7" ht="15">
      <c r="A656" s="90">
        <v>651</v>
      </c>
      <c r="B656" s="76" t="s">
        <v>1202</v>
      </c>
      <c r="C656" s="78" t="s">
        <v>1203</v>
      </c>
      <c r="D656" s="77">
        <v>42706</v>
      </c>
      <c r="E656" s="80">
        <f>20670.77/1000</f>
        <v>20.67077</v>
      </c>
      <c r="F656" s="51">
        <v>0</v>
      </c>
      <c r="G656" s="91" t="s">
        <v>468</v>
      </c>
    </row>
    <row r="657" spans="1:7" ht="15">
      <c r="A657" s="91">
        <v>652</v>
      </c>
      <c r="B657" s="92" t="s">
        <v>1204</v>
      </c>
      <c r="C657" s="93" t="s">
        <v>1205</v>
      </c>
      <c r="D657" s="77">
        <v>42730</v>
      </c>
      <c r="E657" s="94">
        <f>3103.05/1000</f>
        <v>3.10305</v>
      </c>
      <c r="F657" s="51">
        <v>0</v>
      </c>
      <c r="G657" s="91" t="s">
        <v>468</v>
      </c>
    </row>
    <row r="658" spans="1:7" ht="15">
      <c r="A658" s="91">
        <v>653</v>
      </c>
      <c r="B658" s="95" t="s">
        <v>1206</v>
      </c>
      <c r="C658" s="96" t="s">
        <v>1207</v>
      </c>
      <c r="D658" s="97">
        <v>42730</v>
      </c>
      <c r="E658" s="98">
        <f>3245.37/1000</f>
        <v>3.24537</v>
      </c>
      <c r="F658" s="51">
        <v>0</v>
      </c>
      <c r="G658" s="91" t="s">
        <v>468</v>
      </c>
    </row>
    <row r="659" spans="1:7" ht="22.5">
      <c r="A659" s="91">
        <v>654</v>
      </c>
      <c r="B659" s="95" t="s">
        <v>1208</v>
      </c>
      <c r="C659" s="96" t="s">
        <v>1209</v>
      </c>
      <c r="D659" s="97">
        <v>42730</v>
      </c>
      <c r="E659" s="98">
        <f>12175.1/1000</f>
        <v>12.1751</v>
      </c>
      <c r="F659" s="51">
        <v>0</v>
      </c>
      <c r="G659" s="91" t="s">
        <v>468</v>
      </c>
    </row>
    <row r="660" spans="1:7" ht="24">
      <c r="A660" s="91">
        <v>655</v>
      </c>
      <c r="B660" s="99" t="s">
        <v>1210</v>
      </c>
      <c r="C660" s="96" t="s">
        <v>1211</v>
      </c>
      <c r="D660" s="97">
        <v>42730</v>
      </c>
      <c r="E660" s="100">
        <f>10506/1000</f>
        <v>10.506</v>
      </c>
      <c r="F660" s="51">
        <v>0</v>
      </c>
      <c r="G660" s="91" t="s">
        <v>468</v>
      </c>
    </row>
    <row r="661" spans="1:7" ht="24">
      <c r="A661" s="91">
        <v>656</v>
      </c>
      <c r="B661" s="99" t="s">
        <v>1212</v>
      </c>
      <c r="C661" s="96" t="s">
        <v>1213</v>
      </c>
      <c r="D661" s="97">
        <v>42730</v>
      </c>
      <c r="E661" s="100">
        <f>8962.8/1000</f>
        <v>8.9628</v>
      </c>
      <c r="F661" s="51">
        <v>0</v>
      </c>
      <c r="G661" s="91" t="s">
        <v>468</v>
      </c>
    </row>
    <row r="662" spans="1:7" ht="15">
      <c r="A662" s="91">
        <v>657</v>
      </c>
      <c r="B662" s="99" t="s">
        <v>1214</v>
      </c>
      <c r="C662" s="96" t="s">
        <v>1215</v>
      </c>
      <c r="D662" s="97">
        <v>42730</v>
      </c>
      <c r="E662" s="100">
        <f>6218.23/1000</f>
        <v>6.218229999999999</v>
      </c>
      <c r="F662" s="51">
        <v>0</v>
      </c>
      <c r="G662" s="91" t="s">
        <v>468</v>
      </c>
    </row>
    <row r="663" spans="1:7" ht="24">
      <c r="A663" s="91">
        <v>658</v>
      </c>
      <c r="B663" s="99" t="s">
        <v>1216</v>
      </c>
      <c r="C663" s="96" t="s">
        <v>1217</v>
      </c>
      <c r="D663" s="97">
        <v>42730</v>
      </c>
      <c r="E663" s="100">
        <f>3307.5/1000</f>
        <v>3.3075</v>
      </c>
      <c r="F663" s="51">
        <v>0</v>
      </c>
      <c r="G663" s="91" t="s">
        <v>468</v>
      </c>
    </row>
    <row r="664" spans="1:7" ht="15">
      <c r="A664" s="91">
        <v>659</v>
      </c>
      <c r="B664" s="99" t="s">
        <v>1218</v>
      </c>
      <c r="C664" s="96" t="s">
        <v>1219</v>
      </c>
      <c r="D664" s="97">
        <v>42730</v>
      </c>
      <c r="E664" s="100">
        <f>27144/1000</f>
        <v>27.144</v>
      </c>
      <c r="F664" s="51">
        <v>0</v>
      </c>
      <c r="G664" s="91" t="s">
        <v>468</v>
      </c>
    </row>
    <row r="665" spans="1:7" ht="15">
      <c r="A665" s="91">
        <v>660</v>
      </c>
      <c r="B665" s="99" t="s">
        <v>1220</v>
      </c>
      <c r="C665" s="96" t="s">
        <v>1221</v>
      </c>
      <c r="D665" s="97">
        <v>42730</v>
      </c>
      <c r="E665" s="100">
        <f>7578/1000</f>
        <v>7.578</v>
      </c>
      <c r="F665" s="51">
        <v>0</v>
      </c>
      <c r="G665" s="91" t="s">
        <v>468</v>
      </c>
    </row>
    <row r="666" spans="1:7" ht="15">
      <c r="A666" s="91">
        <v>661</v>
      </c>
      <c r="B666" s="101" t="s">
        <v>1222</v>
      </c>
      <c r="C666" s="35" t="s">
        <v>1223</v>
      </c>
      <c r="D666" s="102">
        <v>42773</v>
      </c>
      <c r="E666" s="103">
        <f>10999/1000</f>
        <v>10.999</v>
      </c>
      <c r="F666" s="51">
        <v>0</v>
      </c>
      <c r="G666" s="91" t="s">
        <v>468</v>
      </c>
    </row>
    <row r="667" spans="1:7" ht="15">
      <c r="A667" s="91">
        <v>662</v>
      </c>
      <c r="B667" s="101" t="s">
        <v>1224</v>
      </c>
      <c r="C667" s="35" t="s">
        <v>1225</v>
      </c>
      <c r="D667" s="102">
        <v>42803</v>
      </c>
      <c r="E667" s="103">
        <f>7100/1000</f>
        <v>7.1</v>
      </c>
      <c r="F667" s="51">
        <v>0</v>
      </c>
      <c r="G667" s="91" t="s">
        <v>468</v>
      </c>
    </row>
    <row r="668" spans="1:7" ht="24">
      <c r="A668" s="91">
        <v>663</v>
      </c>
      <c r="B668" s="104" t="s">
        <v>1226</v>
      </c>
      <c r="C668" s="35" t="s">
        <v>1227</v>
      </c>
      <c r="D668" s="105">
        <v>42807</v>
      </c>
      <c r="E668" s="106">
        <f>11600/1000</f>
        <v>11.6</v>
      </c>
      <c r="F668" s="51">
        <v>0</v>
      </c>
      <c r="G668" s="91" t="s">
        <v>468</v>
      </c>
    </row>
    <row r="669" spans="1:7" ht="36">
      <c r="A669" s="91">
        <v>664</v>
      </c>
      <c r="B669" s="104" t="s">
        <v>1228</v>
      </c>
      <c r="C669" s="35" t="s">
        <v>1229</v>
      </c>
      <c r="D669" s="105">
        <v>42828</v>
      </c>
      <c r="E669" s="106">
        <f>10477/1000</f>
        <v>10.477</v>
      </c>
      <c r="F669" s="51">
        <v>0</v>
      </c>
      <c r="G669" s="91" t="s">
        <v>468</v>
      </c>
    </row>
    <row r="670" spans="1:7" ht="36">
      <c r="A670" s="91">
        <v>665</v>
      </c>
      <c r="B670" s="104" t="s">
        <v>1228</v>
      </c>
      <c r="C670" s="35" t="s">
        <v>1230</v>
      </c>
      <c r="D670" s="105">
        <v>42828</v>
      </c>
      <c r="E670" s="106">
        <f>10477/1000</f>
        <v>10.477</v>
      </c>
      <c r="F670" s="51">
        <v>0</v>
      </c>
      <c r="G670" s="91" t="s">
        <v>468</v>
      </c>
    </row>
    <row r="671" spans="1:7" ht="36">
      <c r="A671" s="91">
        <v>666</v>
      </c>
      <c r="B671" s="104" t="s">
        <v>1228</v>
      </c>
      <c r="C671" s="35" t="s">
        <v>1231</v>
      </c>
      <c r="D671" s="105">
        <v>42828</v>
      </c>
      <c r="E671" s="106">
        <f>10477/1000</f>
        <v>10.477</v>
      </c>
      <c r="F671" s="51">
        <v>0</v>
      </c>
      <c r="G671" s="91" t="s">
        <v>468</v>
      </c>
    </row>
    <row r="672" spans="1:7" ht="15">
      <c r="A672" s="91">
        <v>667</v>
      </c>
      <c r="B672" s="107" t="s">
        <v>1232</v>
      </c>
      <c r="C672" s="108" t="s">
        <v>1233</v>
      </c>
      <c r="D672" s="105">
        <v>42851</v>
      </c>
      <c r="E672" s="106">
        <f>6090/1000</f>
        <v>6.09</v>
      </c>
      <c r="F672" s="51">
        <v>0</v>
      </c>
      <c r="G672" s="91" t="s">
        <v>468</v>
      </c>
    </row>
    <row r="673" spans="1:7" ht="15">
      <c r="A673" s="91">
        <v>668</v>
      </c>
      <c r="B673" s="107" t="s">
        <v>1234</v>
      </c>
      <c r="C673" s="108" t="s">
        <v>1235</v>
      </c>
      <c r="D673" s="105">
        <v>42879</v>
      </c>
      <c r="E673" s="106">
        <f>4402.55/1000</f>
        <v>4.40255</v>
      </c>
      <c r="F673" s="51">
        <v>0</v>
      </c>
      <c r="G673" s="91" t="s">
        <v>468</v>
      </c>
    </row>
    <row r="674" spans="1:7" ht="15">
      <c r="A674" s="91">
        <v>669</v>
      </c>
      <c r="B674" s="107" t="s">
        <v>1236</v>
      </c>
      <c r="C674" s="108" t="s">
        <v>1237</v>
      </c>
      <c r="D674" s="105">
        <v>42879</v>
      </c>
      <c r="E674" s="106">
        <f>3949.74/1000</f>
        <v>3.94974</v>
      </c>
      <c r="F674" s="51">
        <v>0</v>
      </c>
      <c r="G674" s="91" t="s">
        <v>468</v>
      </c>
    </row>
    <row r="675" spans="1:7" ht="15">
      <c r="A675" s="91">
        <v>670</v>
      </c>
      <c r="B675" s="107" t="s">
        <v>451</v>
      </c>
      <c r="C675" s="108" t="s">
        <v>1238</v>
      </c>
      <c r="D675" s="105">
        <v>42887</v>
      </c>
      <c r="E675" s="106">
        <f>27970/1000</f>
        <v>27.97</v>
      </c>
      <c r="F675" s="51">
        <v>0</v>
      </c>
      <c r="G675" s="91" t="s">
        <v>468</v>
      </c>
    </row>
    <row r="676" spans="1:7" ht="15">
      <c r="A676" s="91">
        <v>671</v>
      </c>
      <c r="B676" s="107" t="s">
        <v>1239</v>
      </c>
      <c r="C676" s="108" t="s">
        <v>1240</v>
      </c>
      <c r="D676" s="105">
        <v>42888</v>
      </c>
      <c r="E676" s="106">
        <f>21000/1000</f>
        <v>21</v>
      </c>
      <c r="F676" s="51">
        <v>0</v>
      </c>
      <c r="G676" s="91" t="s">
        <v>468</v>
      </c>
    </row>
    <row r="677" spans="1:7" ht="15">
      <c r="A677" s="91">
        <v>672</v>
      </c>
      <c r="B677" s="107" t="s">
        <v>1241</v>
      </c>
      <c r="C677" s="108" t="s">
        <v>1242</v>
      </c>
      <c r="D677" s="105">
        <v>42913</v>
      </c>
      <c r="E677" s="106">
        <f>42000/1000</f>
        <v>42</v>
      </c>
      <c r="F677" s="51">
        <f>37800/1000</f>
        <v>37.8</v>
      </c>
      <c r="G677" s="91" t="s">
        <v>468</v>
      </c>
    </row>
    <row r="678" spans="1:7" ht="15">
      <c r="A678" s="91">
        <v>673</v>
      </c>
      <c r="B678" s="107" t="s">
        <v>1241</v>
      </c>
      <c r="C678" s="108" t="s">
        <v>1243</v>
      </c>
      <c r="D678" s="105">
        <v>42913</v>
      </c>
      <c r="E678" s="106">
        <f>42000/1000</f>
        <v>42</v>
      </c>
      <c r="F678" s="51">
        <f>37800/1000</f>
        <v>37.8</v>
      </c>
      <c r="G678" s="91" t="s">
        <v>468</v>
      </c>
    </row>
    <row r="679" spans="1:7" ht="15">
      <c r="A679" s="91">
        <v>674</v>
      </c>
      <c r="B679" s="107" t="s">
        <v>1244</v>
      </c>
      <c r="C679" s="108" t="s">
        <v>1245</v>
      </c>
      <c r="D679" s="105">
        <v>42913</v>
      </c>
      <c r="E679" s="106">
        <f>40000/1000</f>
        <v>40</v>
      </c>
      <c r="F679" s="51">
        <v>0</v>
      </c>
      <c r="G679" s="91" t="s">
        <v>468</v>
      </c>
    </row>
    <row r="680" spans="1:7" ht="15">
      <c r="A680" s="91">
        <v>675</v>
      </c>
      <c r="B680" s="76" t="s">
        <v>1246</v>
      </c>
      <c r="C680" s="108" t="s">
        <v>1247</v>
      </c>
      <c r="D680" s="105">
        <v>42913</v>
      </c>
      <c r="E680" s="109">
        <f>4750/1000</f>
        <v>4.75</v>
      </c>
      <c r="F680" s="51">
        <v>0</v>
      </c>
      <c r="G680" s="91" t="s">
        <v>468</v>
      </c>
    </row>
    <row r="681" spans="1:7" ht="15">
      <c r="A681" s="91">
        <v>676</v>
      </c>
      <c r="B681" s="104" t="s">
        <v>1246</v>
      </c>
      <c r="C681" s="108" t="s">
        <v>1248</v>
      </c>
      <c r="D681" s="105">
        <v>42913</v>
      </c>
      <c r="E681" s="110">
        <f>4750/1000</f>
        <v>4.75</v>
      </c>
      <c r="F681" s="51">
        <v>0</v>
      </c>
      <c r="G681" s="91" t="s">
        <v>468</v>
      </c>
    </row>
    <row r="682" spans="1:7" ht="15">
      <c r="A682" s="91">
        <v>677</v>
      </c>
      <c r="B682" s="107" t="s">
        <v>1246</v>
      </c>
      <c r="C682" s="108" t="s">
        <v>1249</v>
      </c>
      <c r="D682" s="105">
        <v>42913</v>
      </c>
      <c r="E682" s="106">
        <f>4750/1000</f>
        <v>4.75</v>
      </c>
      <c r="F682" s="51">
        <v>0</v>
      </c>
      <c r="G682" s="91" t="s">
        <v>468</v>
      </c>
    </row>
    <row r="683" spans="1:7" ht="15">
      <c r="A683" s="91">
        <v>678</v>
      </c>
      <c r="B683" s="107" t="s">
        <v>1246</v>
      </c>
      <c r="C683" s="108" t="s">
        <v>1250</v>
      </c>
      <c r="D683" s="105">
        <v>42913</v>
      </c>
      <c r="E683" s="106">
        <f>4750/1000</f>
        <v>4.75</v>
      </c>
      <c r="F683" s="51">
        <v>0</v>
      </c>
      <c r="G683" s="91" t="s">
        <v>468</v>
      </c>
    </row>
    <row r="684" spans="1:7" ht="15">
      <c r="A684" s="91">
        <v>679</v>
      </c>
      <c r="B684" s="107" t="s">
        <v>1251</v>
      </c>
      <c r="C684" s="108" t="s">
        <v>1252</v>
      </c>
      <c r="D684" s="105">
        <v>42923</v>
      </c>
      <c r="E684" s="106">
        <f>5623/1000</f>
        <v>5.623</v>
      </c>
      <c r="F684" s="51">
        <v>0</v>
      </c>
      <c r="G684" s="91" t="s">
        <v>468</v>
      </c>
    </row>
    <row r="685" spans="1:7" ht="15">
      <c r="A685" s="91">
        <v>680</v>
      </c>
      <c r="B685" s="107" t="s">
        <v>1251</v>
      </c>
      <c r="C685" s="108" t="s">
        <v>1253</v>
      </c>
      <c r="D685" s="105">
        <v>42923</v>
      </c>
      <c r="E685" s="106">
        <f>5623/1000</f>
        <v>5.623</v>
      </c>
      <c r="F685" s="51">
        <v>0</v>
      </c>
      <c r="G685" s="91" t="s">
        <v>468</v>
      </c>
    </row>
    <row r="686" spans="1:7" ht="15">
      <c r="A686" s="91">
        <v>681</v>
      </c>
      <c r="B686" s="107" t="s">
        <v>1254</v>
      </c>
      <c r="C686" s="108" t="s">
        <v>1255</v>
      </c>
      <c r="D686" s="97">
        <v>43006</v>
      </c>
      <c r="E686" s="106">
        <v>12</v>
      </c>
      <c r="F686" s="51">
        <v>0</v>
      </c>
      <c r="G686" s="91" t="s">
        <v>468</v>
      </c>
    </row>
    <row r="687" spans="1:7" ht="15">
      <c r="A687" s="91">
        <v>682</v>
      </c>
      <c r="B687" s="107" t="s">
        <v>1254</v>
      </c>
      <c r="C687" s="108" t="s">
        <v>1256</v>
      </c>
      <c r="D687" s="97">
        <v>43006</v>
      </c>
      <c r="E687" s="100">
        <v>12</v>
      </c>
      <c r="F687" s="51">
        <v>0</v>
      </c>
      <c r="G687" s="91" t="s">
        <v>468</v>
      </c>
    </row>
    <row r="688" spans="1:7" ht="15">
      <c r="A688" s="91">
        <v>683</v>
      </c>
      <c r="B688" s="107" t="s">
        <v>1254</v>
      </c>
      <c r="C688" s="108" t="s">
        <v>1257</v>
      </c>
      <c r="D688" s="97">
        <v>43006</v>
      </c>
      <c r="E688" s="100">
        <v>12</v>
      </c>
      <c r="F688" s="51">
        <v>0</v>
      </c>
      <c r="G688" s="91" t="s">
        <v>468</v>
      </c>
    </row>
    <row r="689" spans="1:7" ht="15">
      <c r="A689" s="91">
        <v>684</v>
      </c>
      <c r="B689" s="107" t="s">
        <v>1254</v>
      </c>
      <c r="C689" s="108" t="s">
        <v>1258</v>
      </c>
      <c r="D689" s="97">
        <v>43006</v>
      </c>
      <c r="E689" s="100">
        <v>12</v>
      </c>
      <c r="F689" s="51">
        <v>0</v>
      </c>
      <c r="G689" s="91" t="s">
        <v>468</v>
      </c>
    </row>
    <row r="690" spans="1:7" ht="15">
      <c r="A690" s="91">
        <v>685</v>
      </c>
      <c r="B690" s="76" t="s">
        <v>1259</v>
      </c>
      <c r="C690" s="111" t="s">
        <v>1260</v>
      </c>
      <c r="D690" s="77">
        <v>43040</v>
      </c>
      <c r="E690" s="80">
        <f>4654.85/1000</f>
        <v>4.654850000000001</v>
      </c>
      <c r="F690" s="51">
        <v>0</v>
      </c>
      <c r="G690" s="91" t="s">
        <v>468</v>
      </c>
    </row>
    <row r="691" spans="1:7" ht="24">
      <c r="A691" s="91">
        <v>686</v>
      </c>
      <c r="B691" s="76" t="s">
        <v>1261</v>
      </c>
      <c r="C691" s="111" t="s">
        <v>1262</v>
      </c>
      <c r="D691" s="77">
        <v>43091</v>
      </c>
      <c r="E691" s="112">
        <f>16131/1000</f>
        <v>16.131</v>
      </c>
      <c r="F691" s="51">
        <v>0</v>
      </c>
      <c r="G691" s="91" t="s">
        <v>468</v>
      </c>
    </row>
    <row r="692" spans="1:7" ht="15">
      <c r="A692" s="91">
        <v>687</v>
      </c>
      <c r="B692" s="76" t="s">
        <v>1263</v>
      </c>
      <c r="C692" s="111" t="s">
        <v>1264</v>
      </c>
      <c r="D692" s="77">
        <v>43094</v>
      </c>
      <c r="E692" s="112">
        <f>18156/1000</f>
        <v>18.156</v>
      </c>
      <c r="F692" s="51">
        <v>0</v>
      </c>
      <c r="G692" s="91" t="s">
        <v>468</v>
      </c>
    </row>
    <row r="693" spans="1:7" ht="15">
      <c r="A693" s="91">
        <v>688</v>
      </c>
      <c r="B693" s="76" t="s">
        <v>1265</v>
      </c>
      <c r="C693" s="111" t="s">
        <v>1266</v>
      </c>
      <c r="D693" s="77">
        <v>43094</v>
      </c>
      <c r="E693" s="112">
        <f>13818.75/1000</f>
        <v>13.81875</v>
      </c>
      <c r="F693" s="51">
        <v>0</v>
      </c>
      <c r="G693" s="91" t="s">
        <v>468</v>
      </c>
    </row>
    <row r="694" spans="1:7" ht="15">
      <c r="A694" s="91">
        <v>689</v>
      </c>
      <c r="B694" s="76" t="s">
        <v>1267</v>
      </c>
      <c r="C694" s="111" t="s">
        <v>1268</v>
      </c>
      <c r="D694" s="77">
        <v>43094</v>
      </c>
      <c r="E694" s="112">
        <f>20153.6/1000</f>
        <v>20.153599999999997</v>
      </c>
      <c r="F694" s="51">
        <v>0</v>
      </c>
      <c r="G694" s="91" t="s">
        <v>468</v>
      </c>
    </row>
    <row r="695" spans="1:7" ht="15">
      <c r="A695" s="91">
        <v>690</v>
      </c>
      <c r="B695" s="76" t="s">
        <v>1269</v>
      </c>
      <c r="C695" s="111" t="s">
        <v>1270</v>
      </c>
      <c r="D695" s="77">
        <v>43094</v>
      </c>
      <c r="E695" s="112">
        <f>3012.6/1000</f>
        <v>3.0126</v>
      </c>
      <c r="F695" s="51">
        <v>0</v>
      </c>
      <c r="G695" s="91" t="s">
        <v>468</v>
      </c>
    </row>
    <row r="696" spans="1:7" ht="48">
      <c r="A696" s="113">
        <v>691</v>
      </c>
      <c r="B696" s="76" t="s">
        <v>1271</v>
      </c>
      <c r="C696" s="111" t="s">
        <v>1272</v>
      </c>
      <c r="D696" s="114">
        <v>43094</v>
      </c>
      <c r="E696" s="115">
        <f>74000/1000</f>
        <v>74</v>
      </c>
      <c r="F696" s="116">
        <v>74</v>
      </c>
      <c r="G696" s="117" t="s">
        <v>1273</v>
      </c>
    </row>
    <row r="697" spans="1:7" ht="15">
      <c r="A697" s="91">
        <v>692</v>
      </c>
      <c r="B697" s="76" t="s">
        <v>1274</v>
      </c>
      <c r="C697" s="111" t="s">
        <v>1275</v>
      </c>
      <c r="D697" s="77">
        <v>43096</v>
      </c>
      <c r="E697" s="112">
        <f>6999/1000</f>
        <v>6.999</v>
      </c>
      <c r="F697" s="51">
        <v>0</v>
      </c>
      <c r="G697" s="91" t="s">
        <v>468</v>
      </c>
    </row>
    <row r="698" spans="1:7" ht="15">
      <c r="A698" s="118">
        <v>693</v>
      </c>
      <c r="B698" s="99" t="s">
        <v>1276</v>
      </c>
      <c r="C698" s="111" t="s">
        <v>1277</v>
      </c>
      <c r="D698" s="77">
        <v>43096</v>
      </c>
      <c r="E698" s="119">
        <f>4550/1000</f>
        <v>4.55</v>
      </c>
      <c r="F698" s="51">
        <v>0</v>
      </c>
      <c r="G698" s="91" t="s">
        <v>468</v>
      </c>
    </row>
    <row r="699" spans="1:7" ht="15">
      <c r="A699" s="118">
        <v>694</v>
      </c>
      <c r="B699" s="99" t="s">
        <v>1278</v>
      </c>
      <c r="C699" s="111" t="s">
        <v>1279</v>
      </c>
      <c r="D699" s="77">
        <v>43096</v>
      </c>
      <c r="E699" s="119">
        <f>7150/1000</f>
        <v>7.15</v>
      </c>
      <c r="F699" s="51">
        <v>0</v>
      </c>
      <c r="G699" s="91" t="s">
        <v>468</v>
      </c>
    </row>
    <row r="700" spans="1:7" ht="24">
      <c r="A700" s="91">
        <v>695</v>
      </c>
      <c r="B700" s="99" t="s">
        <v>1280</v>
      </c>
      <c r="C700" s="111" t="s">
        <v>1281</v>
      </c>
      <c r="D700" s="77">
        <v>43096</v>
      </c>
      <c r="E700" s="119">
        <f>10499/1000</f>
        <v>10.499</v>
      </c>
      <c r="F700" s="51">
        <v>0</v>
      </c>
      <c r="G700" s="91" t="s">
        <v>468</v>
      </c>
    </row>
    <row r="701" spans="1:7" ht="15">
      <c r="A701" s="118">
        <v>696</v>
      </c>
      <c r="B701" s="99" t="s">
        <v>1282</v>
      </c>
      <c r="C701" s="111" t="s">
        <v>1283</v>
      </c>
      <c r="D701" s="77">
        <v>43096</v>
      </c>
      <c r="E701" s="119">
        <f>3890/1000</f>
        <v>3.89</v>
      </c>
      <c r="F701" s="51">
        <v>0</v>
      </c>
      <c r="G701" s="91" t="s">
        <v>468</v>
      </c>
    </row>
    <row r="702" spans="1:7" ht="24">
      <c r="A702" s="118">
        <v>697</v>
      </c>
      <c r="B702" s="99" t="s">
        <v>1284</v>
      </c>
      <c r="C702" s="111" t="s">
        <v>1285</v>
      </c>
      <c r="D702" s="77">
        <v>43096</v>
      </c>
      <c r="E702" s="119">
        <f>49299/1000</f>
        <v>49.299</v>
      </c>
      <c r="F702" s="51">
        <f>49299/1000</f>
        <v>49.299</v>
      </c>
      <c r="G702" s="91" t="s">
        <v>468</v>
      </c>
    </row>
    <row r="703" spans="1:7" ht="15">
      <c r="A703" s="91">
        <v>698</v>
      </c>
      <c r="B703" s="99" t="s">
        <v>1286</v>
      </c>
      <c r="C703" s="111" t="s">
        <v>1287</v>
      </c>
      <c r="D703" s="77">
        <v>43096</v>
      </c>
      <c r="E703" s="119">
        <f>7999/1000</f>
        <v>7.999</v>
      </c>
      <c r="F703" s="51">
        <v>0</v>
      </c>
      <c r="G703" s="91" t="s">
        <v>468</v>
      </c>
    </row>
    <row r="704" spans="1:7" ht="24">
      <c r="A704" s="91">
        <v>699</v>
      </c>
      <c r="B704" s="99" t="s">
        <v>1288</v>
      </c>
      <c r="C704" s="111" t="s">
        <v>1289</v>
      </c>
      <c r="D704" s="77">
        <v>43096</v>
      </c>
      <c r="E704" s="119">
        <f>6797.6/1000</f>
        <v>6.7976</v>
      </c>
      <c r="F704" s="51">
        <v>0</v>
      </c>
      <c r="G704" s="91" t="s">
        <v>468</v>
      </c>
    </row>
    <row r="705" spans="1:7" ht="15">
      <c r="A705" s="91">
        <v>700</v>
      </c>
      <c r="B705" s="99" t="s">
        <v>1290</v>
      </c>
      <c r="C705" s="111" t="s">
        <v>1291</v>
      </c>
      <c r="D705" s="77">
        <v>43096</v>
      </c>
      <c r="E705" s="119">
        <f>3345.65/1000</f>
        <v>3.34565</v>
      </c>
      <c r="F705" s="51">
        <v>0</v>
      </c>
      <c r="G705" s="91" t="s">
        <v>468</v>
      </c>
    </row>
    <row r="706" spans="1:7" ht="15">
      <c r="A706" s="120"/>
      <c r="B706" s="121" t="s">
        <v>1292</v>
      </c>
      <c r="C706" s="122"/>
      <c r="D706" s="123"/>
      <c r="E706" s="124">
        <f>SUM(E5:E705)</f>
        <v>263129.51002999913</v>
      </c>
      <c r="F706" s="124">
        <f>SUM(F5:F705)</f>
        <v>154127.52972000002</v>
      </c>
      <c r="G706" s="123"/>
    </row>
  </sheetData>
  <sheetProtection/>
  <mergeCells count="15">
    <mergeCell ref="A1:G2"/>
    <mergeCell ref="A3:A4"/>
    <mergeCell ref="B3:B4"/>
    <mergeCell ref="C3:C4"/>
    <mergeCell ref="D3:D4"/>
    <mergeCell ref="E3:E4"/>
    <mergeCell ref="F3:F4"/>
    <mergeCell ref="G3:G4"/>
    <mergeCell ref="G282:G285"/>
    <mergeCell ref="G27:G35"/>
    <mergeCell ref="G86:G94"/>
    <mergeCell ref="G151:G159"/>
    <mergeCell ref="G195:G199"/>
    <mergeCell ref="G225:G232"/>
    <mergeCell ref="G259:G26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2018-03-16T09:37:11Z</dcterms:created>
  <dcterms:modified xsi:type="dcterms:W3CDTF">2018-06-09T06:30:56Z</dcterms:modified>
  <cp:category/>
  <cp:version/>
  <cp:contentType/>
  <cp:contentStatus/>
</cp:coreProperties>
</file>