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91" windowWidth="15240" windowHeight="9570" tabRatio="601" activeTab="0"/>
  </bookViews>
  <sheets>
    <sheet name="приложение" sheetId="1" r:id="rId1"/>
  </sheets>
  <definedNames>
    <definedName name="_xlnm.Print_Area" localSheetId="0">'приложение'!$A$1:$J$262</definedName>
  </definedNames>
  <calcPr fullCalcOnLoad="1"/>
</workbook>
</file>

<file path=xl/sharedStrings.xml><?xml version="1.0" encoding="utf-8"?>
<sst xmlns="http://schemas.openxmlformats.org/spreadsheetml/2006/main" count="590" uniqueCount="266">
  <si>
    <t>№ п.п.</t>
  </si>
  <si>
    <t>П.м.</t>
  </si>
  <si>
    <t>шт.</t>
  </si>
  <si>
    <t>Создание запасов топлива на начало отопительного сезона ТЭЦ-1,2:</t>
  </si>
  <si>
    <t>ВЛ-10кВ</t>
  </si>
  <si>
    <t>ВЛ-0,4кВ</t>
  </si>
  <si>
    <t>КЛ-10кВ</t>
  </si>
  <si>
    <t>КЛ-0,4кВ</t>
  </si>
  <si>
    <t>Шт.</t>
  </si>
  <si>
    <t>Капитальный ремонт подземных вводов</t>
  </si>
  <si>
    <t>Откачка тяжелых остатков СУГ из подземных резервуаров</t>
  </si>
  <si>
    <t>Рез.</t>
  </si>
  <si>
    <t>Техническое освидетельствование резервуаров</t>
  </si>
  <si>
    <t>Проверка технического состояния газопроводов и выполнение ревизии:</t>
  </si>
  <si>
    <t>Проверка герметизации вводов газопроводов</t>
  </si>
  <si>
    <t>Создание аварийного запаса материалов и оборудования для работы в ОЗП</t>
  </si>
  <si>
    <t>Подготовка автотранспорта к работе в ОЗП</t>
  </si>
  <si>
    <t>Ед.</t>
  </si>
  <si>
    <t>Прочистка трубопроводов ливневой канализации</t>
  </si>
  <si>
    <t>км</t>
  </si>
  <si>
    <t>МПЖРЭП</t>
  </si>
  <si>
    <t>Ремонт дорожного покрытия, всего,</t>
  </si>
  <si>
    <t>УЗО</t>
  </si>
  <si>
    <t>УО</t>
  </si>
  <si>
    <t>УК</t>
  </si>
  <si>
    <t>отключающих устройств на вводах</t>
  </si>
  <si>
    <t>задвижек и вентилей</t>
  </si>
  <si>
    <t>ревизия задвижек в колодцах</t>
  </si>
  <si>
    <t>компл.</t>
  </si>
  <si>
    <t>тн</t>
  </si>
  <si>
    <t>МУП ПЖКО "Ягры"</t>
  </si>
  <si>
    <t>зд.</t>
  </si>
  <si>
    <t>МП "Рассвет"</t>
  </si>
  <si>
    <t>кв.м</t>
  </si>
  <si>
    <t xml:space="preserve"> МПЖРЭП</t>
  </si>
  <si>
    <t>тыс.руб</t>
  </si>
  <si>
    <t>План мероприятий</t>
  </si>
  <si>
    <t>Капитальный ремонт магистральных тепловых сетей</t>
  </si>
  <si>
    <t>Капитальный ремонт квартальных тепловых сетей</t>
  </si>
  <si>
    <t>Ремонт теплофикационной установки</t>
  </si>
  <si>
    <t>Подготовка к зиме золоотвала</t>
  </si>
  <si>
    <t>нет данных</t>
  </si>
  <si>
    <t>МПЖКТ</t>
  </si>
  <si>
    <t>т.руб</t>
  </si>
  <si>
    <t>местный бюджет</t>
  </si>
  <si>
    <t>средства предприятия</t>
  </si>
  <si>
    <t>Рассвет (п.Водогон)</t>
  </si>
  <si>
    <t>МП ЖРЭП (пос.Ненокса)</t>
  </si>
  <si>
    <t>зд</t>
  </si>
  <si>
    <t>итого</t>
  </si>
  <si>
    <t>м труб</t>
  </si>
  <si>
    <t>Комплексное обследование подземного газопровода</t>
  </si>
  <si>
    <t>тыс.руб.</t>
  </si>
  <si>
    <t xml:space="preserve">УК </t>
  </si>
  <si>
    <t>куб.м</t>
  </si>
  <si>
    <t>объем работ</t>
  </si>
  <si>
    <t>физические показатели</t>
  </si>
  <si>
    <t>един.изм</t>
  </si>
  <si>
    <t>прочие</t>
  </si>
  <si>
    <t>I. Предприятия жилищно-коммунального хозяйства</t>
  </si>
  <si>
    <t>1.1. Подготовка жилищного фонда</t>
  </si>
  <si>
    <t>Наименование работ, мероприятий,                            предприятие (учреждение)</t>
  </si>
  <si>
    <t>СМУП "ЖКТ"</t>
  </si>
  <si>
    <t>СМУП "ЖКХ"</t>
  </si>
  <si>
    <t>СМУП "Рассвет"</t>
  </si>
  <si>
    <t>МУП "ЖКК"</t>
  </si>
  <si>
    <t>СМУП ПЖКО "Ягры"</t>
  </si>
  <si>
    <t>1.2.Подготовка наружных инженерных сетей</t>
  </si>
  <si>
    <t xml:space="preserve">тн (уголь) </t>
  </si>
  <si>
    <t>1.4. Подготовка к зимнему содержанию дорог.</t>
  </si>
  <si>
    <t>II. Учреждения бюджетной сферы</t>
  </si>
  <si>
    <t>2.1. Подготовка зданий и сооружений.</t>
  </si>
  <si>
    <t>2.2.Подготовка наружных инженерных коммуникаций</t>
  </si>
  <si>
    <t>2.4. Создание аварийных запасов</t>
  </si>
  <si>
    <t>Источник финансирования, тыс.руб.</t>
  </si>
  <si>
    <t>Ремонт кабельных линий уличного освещения</t>
  </si>
  <si>
    <t>Ремонт воздушных линий</t>
  </si>
  <si>
    <t>Ремонт пунктов питания</t>
  </si>
  <si>
    <t>Восстановление сбитых опор уличного освещения</t>
  </si>
  <si>
    <t>1.1.1.</t>
  </si>
  <si>
    <t>1.1.2.</t>
  </si>
  <si>
    <t>Исполнитель</t>
  </si>
  <si>
    <t xml:space="preserve">Филиал "СТЭЦ-2" </t>
  </si>
  <si>
    <t xml:space="preserve">Филиалы "СТЭЦ-1" и "СТЭЦ-2" </t>
  </si>
  <si>
    <t xml:space="preserve">Филиал "Архангельские электрические сети" Северодвинский РЭС </t>
  </si>
  <si>
    <t xml:space="preserve">Цех № 19 ФГУП "ПО "Севмаш" 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</si>
  <si>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</si>
  <si>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</si>
  <si>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</si>
  <si>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</si>
  <si>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</si>
  <si>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</si>
  <si>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</si>
  <si>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</si>
  <si>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</si>
  <si>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1.2.3</t>
  </si>
  <si>
    <t>1.2.4</t>
  </si>
  <si>
    <t>1.3.1</t>
  </si>
  <si>
    <t>1.3.2</t>
  </si>
  <si>
    <t>1.3.3</t>
  </si>
  <si>
    <t>1.4.1</t>
  </si>
  <si>
    <t>1.4.2</t>
  </si>
  <si>
    <t>1.5.1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</si>
  <si>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</si>
  <si>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</si>
  <si>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</si>
  <si>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</si>
  <si>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</si>
  <si>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</si>
  <si>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</si>
  <si>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</si>
  <si>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2.2.2</t>
  </si>
  <si>
    <t>2.2.3</t>
  </si>
  <si>
    <t>2.2.4</t>
  </si>
  <si>
    <t>СМУП ЖКХ "Горвик"</t>
  </si>
  <si>
    <t>1.2.5</t>
  </si>
  <si>
    <t>1.2.6</t>
  </si>
  <si>
    <t>1.2.7</t>
  </si>
  <si>
    <t>1.2.8</t>
  </si>
  <si>
    <t>Прочистка дождеприемников ливнев. канализации</t>
  </si>
  <si>
    <t>СМУП "Горсвет"</t>
  </si>
  <si>
    <t>1.2.9</t>
  </si>
  <si>
    <t>1.3.Подготовка котельных и тепловых сетей.</t>
  </si>
  <si>
    <t>Котельная пос.Водогон                    СМУП "Рассвет"</t>
  </si>
  <si>
    <t>Котельная с.Ненокса                                МПЖРЭП</t>
  </si>
  <si>
    <t>-</t>
  </si>
  <si>
    <t>Оформление актов и паспортов готовности котельных и тепловых сетей к отопительному периоду.</t>
  </si>
  <si>
    <t>1.5.Создание аварийных запасов материалов и оборудования.</t>
  </si>
  <si>
    <t xml:space="preserve">Остекление, всего: </t>
  </si>
  <si>
    <t>Ремонт кровли зданий, всего:</t>
  </si>
  <si>
    <t>в т.ч.:       УЗО</t>
  </si>
  <si>
    <t>в т.ч.:         УЗО</t>
  </si>
  <si>
    <t>Ревизия и ремонт теплового узла (ИТП), всего:</t>
  </si>
  <si>
    <t>в т.ч.:          УЗО</t>
  </si>
  <si>
    <t>Опрессовка и промывка системы отопления, всего:</t>
  </si>
  <si>
    <t xml:space="preserve">в т.ч.:      УК </t>
  </si>
  <si>
    <t>Финансовые средства для формирования аварийного запаса материалов и оборудования, всего:</t>
  </si>
  <si>
    <t>3.1</t>
  </si>
  <si>
    <t>3.2</t>
  </si>
  <si>
    <t xml:space="preserve">             ТЭЦ-1         уголь </t>
  </si>
  <si>
    <t xml:space="preserve">                                                                                              ТЭЦ-2        мазут 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</si>
  <si>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</si>
  <si>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</si>
  <si>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</si>
  <si>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</si>
  <si>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</si>
  <si>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</si>
  <si>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</si>
  <si>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</si>
  <si>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</si>
  <si>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</si>
  <si>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</si>
  <si>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</si>
  <si>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Ремонт и утепление ограждающих конструкций, всего:</t>
  </si>
  <si>
    <t>в т.ч.:        СМУП "ЖКХ"</t>
  </si>
  <si>
    <t>Герметизация швов, всего:</t>
  </si>
  <si>
    <t>Ремонт ВРУ, всего:</t>
  </si>
  <si>
    <t>Подготовка сезонной техники, всего:</t>
  </si>
  <si>
    <t>в т.ч.:       СМУП "ЖКХ"</t>
  </si>
  <si>
    <t xml:space="preserve"> по подготовке городского хозяйства МО "Северодвинск"</t>
  </si>
  <si>
    <t>Котельная пос.Б.Озеро            СМУП "Белое Озеро"</t>
  </si>
  <si>
    <t>СМУП "Белое Озеро"</t>
  </si>
  <si>
    <t>Срок исполнения</t>
  </si>
  <si>
    <t xml:space="preserve">Ремонт (перекладка) водопроводных сетей       </t>
  </si>
  <si>
    <t xml:space="preserve">Прочистка смотровых колодцев ливневой канализации        </t>
  </si>
  <si>
    <t>III. Мероприятия подразделений ОАО «Архангельская генерирующая компания»</t>
  </si>
  <si>
    <t>IV. Мероприятия подразделения ОАО «Архэнерго »</t>
  </si>
  <si>
    <t xml:space="preserve">  ПС-110/10 кВ</t>
  </si>
  <si>
    <t>ПС-35/6 кВ</t>
  </si>
  <si>
    <t>+</t>
  </si>
  <si>
    <t>Капитальные средние и текущие ремонты основного оборудования</t>
  </si>
  <si>
    <t>согласно графику ремонтов основного оборудования, утвержденному главным инженером</t>
  </si>
  <si>
    <t>Филиал "СТЭЦ - 1"</t>
  </si>
  <si>
    <t>V. Мероприятия подразделения ОАО «Архангельскоблгаз»</t>
  </si>
  <si>
    <t xml:space="preserve">Северодвинский филиал ОАО «Архангельскоблгаз» </t>
  </si>
  <si>
    <t>5.8</t>
  </si>
  <si>
    <t xml:space="preserve">      УК</t>
  </si>
  <si>
    <t>в т.ч.:      УО</t>
  </si>
  <si>
    <t>ИТОГО</t>
  </si>
  <si>
    <t>ИТОГО ПО ПРЕДПРИЯТИЯМ ЖКХ</t>
  </si>
  <si>
    <t>VI. Цех № 19 ФГУП "ПО "Севмаш"</t>
  </si>
  <si>
    <t>6.1</t>
  </si>
  <si>
    <t>6.2</t>
  </si>
  <si>
    <t>6.3</t>
  </si>
  <si>
    <t xml:space="preserve">ИТОГО по Учреждениям бюджетной сферы </t>
  </si>
  <si>
    <t>Текущий ремонт эл.щитовых, всего:</t>
  </si>
  <si>
    <t>пасп.</t>
  </si>
  <si>
    <t>Комитет ЖКХ,ТиС</t>
  </si>
  <si>
    <t>Ремонт эл.щитовых,  всего:</t>
  </si>
  <si>
    <t xml:space="preserve">Текущий ремонт водопроводных сетей                          </t>
  </si>
  <si>
    <t xml:space="preserve">Текущий ремонт канализационных фекальных сетей, всего:             </t>
  </si>
  <si>
    <t>Текущий ремонт канализационных ливневых сетей, всего:</t>
  </si>
  <si>
    <t xml:space="preserve">Филиал «Северодвинские городские тепловые сети» </t>
  </si>
  <si>
    <t xml:space="preserve"> </t>
  </si>
  <si>
    <t xml:space="preserve">№                  от    </t>
  </si>
  <si>
    <t>Заготовка пескосоляной смеси, всего:</t>
  </si>
  <si>
    <t>Постановлением Мэра Северодвинска</t>
  </si>
  <si>
    <t>УТВЕРЖДЕН</t>
  </si>
  <si>
    <t>п.м.</t>
  </si>
  <si>
    <t>Создание запаса топлива на начало отопительного сезона</t>
  </si>
  <si>
    <t>Ремонт оборудования:</t>
  </si>
  <si>
    <t>Ремонт оборудования РП-10кВ</t>
  </si>
  <si>
    <t>Ремонт оборудования ТП-10/0,4 кВ</t>
  </si>
  <si>
    <t>Ремонт строительной части ТП</t>
  </si>
  <si>
    <t>Ремонт:</t>
  </si>
  <si>
    <t>3.3.</t>
  </si>
  <si>
    <t>Реконструкция магистрали "А" - установка секционирующих задвижек в ТК-29 А</t>
  </si>
  <si>
    <t>3.4.</t>
  </si>
  <si>
    <t xml:space="preserve">Реконструкция  магистрали "В" - устройство перемычки между магистралями "В" и "Ж" </t>
  </si>
  <si>
    <t>3.5.</t>
  </si>
  <si>
    <t>Проведение технического диагностирования трубопроводов тепловых сетей с истекшим сроком эксплуатации - магистраль "А" ТК-12А - ТК- 16А</t>
  </si>
  <si>
    <t>м трассы</t>
  </si>
  <si>
    <t>3.6.</t>
  </si>
  <si>
    <t>Замена дефектного оборудования</t>
  </si>
  <si>
    <t>арматура на т/сетях СГТС</t>
  </si>
  <si>
    <t>сальниковые компенсаторы</t>
  </si>
  <si>
    <t>в течение года</t>
  </si>
  <si>
    <t>3.7.</t>
  </si>
  <si>
    <t>Проведение испытаний на максимальную температуру</t>
  </si>
  <si>
    <t>24.04.-28.04.2006</t>
  </si>
  <si>
    <t>3.8.</t>
  </si>
  <si>
    <t>Проведение гидравлической опрессовки тепловых сетей</t>
  </si>
  <si>
    <t>3.9.</t>
  </si>
  <si>
    <t>Проведение гидравлических испытаний тепловых сетей перед наступлением отопительного сезона</t>
  </si>
  <si>
    <t>3.10.</t>
  </si>
  <si>
    <t>Проведение совместной с предприятиями ЖКХ противоаварийной тренировки по теме ликвидации возможных аварийных ситуаций, характерных для работы в ОЗП</t>
  </si>
  <si>
    <t>25.09. - 28.09.2006</t>
  </si>
  <si>
    <t>3.11.</t>
  </si>
  <si>
    <t>Создание аварийного запаса материалов и оборудования для работы в ОЗП согласно утвержденных норм</t>
  </si>
  <si>
    <t>3.12.</t>
  </si>
  <si>
    <t>3.13.</t>
  </si>
  <si>
    <t>3.14.</t>
  </si>
  <si>
    <t>3.15.</t>
  </si>
  <si>
    <t>II - IV кв. 2006г.</t>
  </si>
  <si>
    <t>по отдельному плану</t>
  </si>
  <si>
    <t>тыс. тн</t>
  </si>
  <si>
    <t>Чистка трубной системы ПСГ энергоблоков ст. №№1,2,3,4</t>
  </si>
  <si>
    <t>т</t>
  </si>
  <si>
    <t>3.16.</t>
  </si>
  <si>
    <t>3.17.</t>
  </si>
  <si>
    <t>Замена вентильных разрядников II  ШС на ограничители перенапряжения</t>
  </si>
  <si>
    <t>Капитальный ремонт КНС № 4а - ремонт трубопроводов и запорной арматуры</t>
  </si>
  <si>
    <t>Капитальный ремонт РКНС - ремонт трубопроводов и запорной арматуры</t>
  </si>
  <si>
    <t xml:space="preserve">Капитальный ремонт напорного коллектора от К н/ст № 4а </t>
  </si>
  <si>
    <t xml:space="preserve"> Ремонт и утепление ограждающих конструкций,всего: </t>
  </si>
  <si>
    <t>Ремонт системы отопления, всего:</t>
  </si>
  <si>
    <t>Ремонт системы водопровода и канализации, всего:</t>
  </si>
  <si>
    <r>
      <t>Утвержден</t>
    </r>
    <r>
      <rPr>
        <sz val="18"/>
        <rFont val="Arial"/>
        <family val="2"/>
      </rPr>
      <t xml:space="preserve"> </t>
    </r>
  </si>
  <si>
    <t>арматура на арендованных т/сетях</t>
  </si>
  <si>
    <t>1.1.11</t>
  </si>
  <si>
    <t>Подготовка центральных тепловых пунктов</t>
  </si>
  <si>
    <t>ед.</t>
  </si>
  <si>
    <t>ремонт и замена неподвижных опор</t>
  </si>
  <si>
    <t>2.2.1</t>
  </si>
  <si>
    <t>1.4.3</t>
  </si>
  <si>
    <t>3.18.</t>
  </si>
  <si>
    <t>Приложение № 1</t>
  </si>
  <si>
    <t>1.6.</t>
  </si>
  <si>
    <t>Оформление актов и паспортов готовности жилых домов к отопительному периоду, всего</t>
  </si>
  <si>
    <t>01.09.2006</t>
  </si>
  <si>
    <t xml:space="preserve">       СМУП "ЖКХ"</t>
  </si>
  <si>
    <t>ж.зд.</t>
  </si>
  <si>
    <t xml:space="preserve"> к работе в осенне-зимний период 2006-2007гг.</t>
  </si>
  <si>
    <t>исполнитель будет определен по результатам конкурса</t>
  </si>
  <si>
    <t>СМУП "Спецавтохозяйство"</t>
  </si>
  <si>
    <t xml:space="preserve">от 22.05.2006  № 52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</si>
</sst>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0.0000000"/>
    <numFmt numFmtId="180" formatCode="mmm/yyyy"/>
    <numFmt numFmtId="181" formatCode="#,##0.0000"/>
    <numFmt numFmtId="182" formatCode="#,##0.00000"/>
    <numFmt numFmtId="183" formatCode="mmm\ yy"/>
  </numFmts>
  <fonts count="1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3" fillId="0" borderId="9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3" fontId="3" fillId="0" borderId="9" xfId="0" applyNumberFormat="1" applyFont="1" applyBorder="1" applyAlignment="1">
      <alignment horizontal="center" vertical="center" wrapText="1"/>
    </xf>
    <xf numFmtId="173" fontId="3" fillId="0" borderId="9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2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14" fontId="3" fillId="0" borderId="21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173" fontId="3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3" fontId="3" fillId="0" borderId="18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73" fontId="3" fillId="0" borderId="7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/>
    </xf>
    <xf numFmtId="0" fontId="3" fillId="0" borderId="32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49" fontId="3" fillId="0" borderId="27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14" fontId="3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73" fontId="7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73" fontId="7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/>
    </xf>
    <xf numFmtId="49" fontId="3" fillId="0" borderId="22" xfId="0" applyNumberFormat="1" applyFont="1" applyBorder="1" applyAlignment="1">
      <alignment horizontal="center" vertical="top"/>
    </xf>
    <xf numFmtId="0" fontId="3" fillId="0" borderId="22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1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/>
    </xf>
    <xf numFmtId="49" fontId="4" fillId="0" borderId="2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173" fontId="3" fillId="0" borderId="32" xfId="0" applyNumberFormat="1" applyFont="1" applyBorder="1" applyAlignment="1">
      <alignment horizontal="center"/>
    </xf>
    <xf numFmtId="172" fontId="3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3" fontId="4" fillId="0" borderId="2" xfId="0" applyNumberFormat="1" applyFont="1" applyBorder="1" applyAlignment="1">
      <alignment horizontal="center" vertical="center" wrapText="1"/>
    </xf>
    <xf numFmtId="173" fontId="3" fillId="0" borderId="2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4" fontId="4" fillId="0" borderId="4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14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0" fontId="4" fillId="0" borderId="4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 vertical="center" wrapText="1"/>
    </xf>
    <xf numFmtId="173" fontId="4" fillId="0" borderId="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17" fontId="3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3" fillId="0" borderId="3" xfId="0" applyNumberFormat="1" applyFont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49" fontId="3" fillId="0" borderId="27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7" fillId="0" borderId="18" xfId="0" applyFont="1" applyBorder="1" applyAlignment="1">
      <alignment horizontal="right"/>
    </xf>
    <xf numFmtId="173" fontId="7" fillId="0" borderId="18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 horizontal="center" vertical="top"/>
    </xf>
    <xf numFmtId="172" fontId="3" fillId="0" borderId="21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/>
    </xf>
    <xf numFmtId="0" fontId="7" fillId="0" borderId="40" xfId="0" applyFont="1" applyBorder="1" applyAlignment="1">
      <alignment horizontal="right"/>
    </xf>
    <xf numFmtId="173" fontId="7" fillId="0" borderId="40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0" borderId="40" xfId="0" applyFont="1" applyBorder="1" applyAlignment="1">
      <alignment horizontal="right" vertical="center" wrapText="1"/>
    </xf>
    <xf numFmtId="3" fontId="7" fillId="0" borderId="4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 vertical="center" wrapText="1"/>
    </xf>
    <xf numFmtId="173" fontId="7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14" fontId="3" fillId="0" borderId="20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top"/>
    </xf>
    <xf numFmtId="0" fontId="7" fillId="0" borderId="13" xfId="0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3" fillId="0" borderId="21" xfId="0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173" fontId="7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" xfId="0" applyFont="1" applyBorder="1" applyAlignment="1">
      <alignment horizontal="left" vertical="top"/>
    </xf>
    <xf numFmtId="178" fontId="3" fillId="0" borderId="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/>
    </xf>
    <xf numFmtId="49" fontId="3" fillId="0" borderId="5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0" xfId="0" applyNumberFormat="1" applyFont="1" applyBorder="1" applyAlignment="1">
      <alignment horizontal="center"/>
    </xf>
    <xf numFmtId="0" fontId="7" fillId="0" borderId="61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/>
    </xf>
    <xf numFmtId="0" fontId="7" fillId="0" borderId="55" xfId="0" applyNumberFormat="1" applyFont="1" applyBorder="1" applyAlignment="1">
      <alignment horizontal="center"/>
    </xf>
    <xf numFmtId="0" fontId="7" fillId="0" borderId="5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1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76"/>
  <sheetViews>
    <sheetView tabSelected="1" view="pageBreakPreview" zoomScale="50" zoomScaleNormal="75" zoomScaleSheetLayoutView="50" workbookViewId="0" topLeftCell="A1">
      <pane ySplit="1605" topLeftCell="BM1" activePane="bottomLeft" state="split"/>
      <selection pane="topLeft" activeCell="A5" sqref="A5:J5"/>
      <selection pane="bottomLeft" activeCell="G26" sqref="G26"/>
    </sheetView>
  </sheetViews>
  <sheetFormatPr defaultColWidth="9.140625" defaultRowHeight="19.5" customHeight="1"/>
  <cols>
    <col min="1" max="1" width="10.140625" style="1" customWidth="1"/>
    <col min="2" max="2" width="82.421875" style="1" customWidth="1"/>
    <col min="3" max="3" width="20.7109375" style="1" customWidth="1"/>
    <col min="4" max="4" width="15.57421875" style="1" customWidth="1"/>
    <col min="5" max="5" width="18.8515625" style="1" customWidth="1"/>
    <col min="6" max="6" width="18.140625" style="1" customWidth="1"/>
    <col min="7" max="7" width="14.8515625" style="1" customWidth="1"/>
    <col min="8" max="8" width="16.57421875" style="1" customWidth="1"/>
    <col min="9" max="9" width="11.421875" style="1" customWidth="1"/>
    <col min="10" max="10" width="39.00390625" style="1" customWidth="1"/>
    <col min="11" max="11" width="5.8515625" style="1" customWidth="1"/>
    <col min="12" max="12" width="12.28125" style="1" customWidth="1"/>
    <col min="13" max="13" width="15.421875" style="1" customWidth="1"/>
    <col min="14" max="14" width="14.00390625" style="1" customWidth="1"/>
    <col min="15" max="15" width="13.421875" style="1" customWidth="1"/>
    <col min="16" max="16" width="15.28125" style="1" customWidth="1"/>
    <col min="17" max="17" width="17.140625" style="1" bestFit="1" customWidth="1"/>
    <col min="18" max="18" width="15.421875" style="1" customWidth="1"/>
    <col min="19" max="19" width="15.00390625" style="1" customWidth="1"/>
    <col min="20" max="16384" width="9.140625" style="1" customWidth="1"/>
  </cols>
  <sheetData>
    <row r="1" spans="8:10" ht="19.5" customHeight="1">
      <c r="H1" s="532" t="s">
        <v>256</v>
      </c>
      <c r="I1" s="532"/>
      <c r="J1" s="532"/>
    </row>
    <row r="2" spans="1:10" ht="30" customHeight="1">
      <c r="A2" s="266"/>
      <c r="B2" s="266"/>
      <c r="C2" s="266"/>
      <c r="D2" s="266"/>
      <c r="E2" s="266"/>
      <c r="F2" s="425" t="s">
        <v>197</v>
      </c>
      <c r="G2" s="426" t="s">
        <v>247</v>
      </c>
      <c r="H2" s="426"/>
      <c r="I2" s="426"/>
      <c r="J2" s="426"/>
    </row>
    <row r="3" spans="1:10" ht="24.75" customHeight="1">
      <c r="A3" s="266"/>
      <c r="B3" s="266"/>
      <c r="C3" s="266"/>
      <c r="D3" s="266"/>
      <c r="E3" s="266"/>
      <c r="F3" s="425" t="s">
        <v>196</v>
      </c>
      <c r="G3" s="426"/>
      <c r="H3" s="426"/>
      <c r="I3" s="426"/>
      <c r="J3" s="426"/>
    </row>
    <row r="4" spans="1:10" ht="26.25" customHeight="1">
      <c r="A4" s="266"/>
      <c r="B4" s="266"/>
      <c r="C4" s="266"/>
      <c r="D4" s="266"/>
      <c r="E4" s="266"/>
      <c r="F4" s="425" t="s">
        <v>265</v>
      </c>
      <c r="G4" s="426" t="s">
        <v>194</v>
      </c>
      <c r="H4" s="426"/>
      <c r="I4" s="426"/>
      <c r="J4" s="426"/>
    </row>
    <row r="5" spans="1:10" ht="34.5" customHeight="1">
      <c r="A5" s="526" t="s">
        <v>36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ht="30" customHeight="1">
      <c r="A6" s="526" t="s">
        <v>159</v>
      </c>
      <c r="B6" s="526"/>
      <c r="C6" s="526"/>
      <c r="D6" s="526"/>
      <c r="E6" s="526"/>
      <c r="F6" s="526"/>
      <c r="G6" s="526"/>
      <c r="H6" s="526"/>
      <c r="I6" s="526"/>
      <c r="J6" s="526"/>
    </row>
    <row r="7" spans="1:10" ht="34.5" customHeight="1">
      <c r="A7" s="526" t="s">
        <v>262</v>
      </c>
      <c r="B7" s="526"/>
      <c r="C7" s="526"/>
      <c r="D7" s="526"/>
      <c r="E7" s="526"/>
      <c r="F7" s="526"/>
      <c r="G7" s="526"/>
      <c r="H7" s="526"/>
      <c r="I7" s="526"/>
      <c r="J7" s="526"/>
    </row>
    <row r="8" spans="1:10" ht="19.5" customHeight="1" thickBot="1">
      <c r="A8" s="527"/>
      <c r="B8" s="527"/>
      <c r="C8" s="527"/>
      <c r="D8" s="527"/>
      <c r="E8" s="527"/>
      <c r="F8" s="527"/>
      <c r="G8" s="527"/>
      <c r="H8" s="527"/>
      <c r="I8" s="527"/>
      <c r="J8" s="527"/>
    </row>
    <row r="9" spans="1:12" ht="63" customHeight="1">
      <c r="A9" s="517" t="s">
        <v>0</v>
      </c>
      <c r="B9" s="519" t="s">
        <v>61</v>
      </c>
      <c r="C9" s="519" t="s">
        <v>162</v>
      </c>
      <c r="D9" s="523" t="s">
        <v>55</v>
      </c>
      <c r="E9" s="524"/>
      <c r="F9" s="525"/>
      <c r="G9" s="520" t="s">
        <v>74</v>
      </c>
      <c r="H9" s="512"/>
      <c r="I9" s="521"/>
      <c r="J9" s="455" t="s">
        <v>81</v>
      </c>
      <c r="K9" s="84"/>
      <c r="L9" s="84"/>
    </row>
    <row r="10" spans="1:12" ht="87" customHeight="1">
      <c r="A10" s="518"/>
      <c r="B10" s="485"/>
      <c r="C10" s="485"/>
      <c r="D10" s="140" t="s">
        <v>57</v>
      </c>
      <c r="E10" s="140" t="s">
        <v>56</v>
      </c>
      <c r="F10" s="135" t="s">
        <v>52</v>
      </c>
      <c r="G10" s="140" t="s">
        <v>44</v>
      </c>
      <c r="H10" s="140" t="s">
        <v>45</v>
      </c>
      <c r="I10" s="140" t="s">
        <v>58</v>
      </c>
      <c r="J10" s="522"/>
      <c r="K10" s="511"/>
      <c r="L10" s="19"/>
    </row>
    <row r="11" spans="1:12" ht="18" customHeight="1" thickBot="1">
      <c r="A11" s="218">
        <v>1</v>
      </c>
      <c r="B11" s="219">
        <v>2</v>
      </c>
      <c r="C11" s="219">
        <v>3</v>
      </c>
      <c r="D11" s="220">
        <v>4</v>
      </c>
      <c r="E11" s="220">
        <v>5</v>
      </c>
      <c r="F11" s="219">
        <v>6</v>
      </c>
      <c r="G11" s="220">
        <v>7</v>
      </c>
      <c r="H11" s="220">
        <v>8</v>
      </c>
      <c r="I11" s="220">
        <v>9</v>
      </c>
      <c r="J11" s="221">
        <v>10</v>
      </c>
      <c r="K11" s="511"/>
      <c r="L11" s="19"/>
    </row>
    <row r="12" spans="1:10" ht="19.5" customHeight="1">
      <c r="A12" s="448" t="s">
        <v>59</v>
      </c>
      <c r="B12" s="512"/>
      <c r="C12" s="512"/>
      <c r="D12" s="512"/>
      <c r="E12" s="512"/>
      <c r="F12" s="512"/>
      <c r="G12" s="512"/>
      <c r="H12" s="512"/>
      <c r="I12" s="512"/>
      <c r="J12" s="513"/>
    </row>
    <row r="13" spans="1:10" ht="19.5" customHeight="1">
      <c r="A13" s="501" t="s">
        <v>60</v>
      </c>
      <c r="B13" s="514"/>
      <c r="C13" s="514"/>
      <c r="D13" s="514"/>
      <c r="E13" s="514"/>
      <c r="F13" s="514"/>
      <c r="G13" s="514"/>
      <c r="H13" s="514"/>
      <c r="I13" s="514"/>
      <c r="J13" s="515"/>
    </row>
    <row r="14" spans="1:10" ht="42" customHeight="1">
      <c r="A14" s="162" t="s">
        <v>79</v>
      </c>
      <c r="B14" s="123" t="s">
        <v>153</v>
      </c>
      <c r="C14" s="85"/>
      <c r="D14" s="422" t="s">
        <v>43</v>
      </c>
      <c r="E14" s="141"/>
      <c r="F14" s="141">
        <f>SUM(F15:F18)</f>
        <v>1238.2</v>
      </c>
      <c r="G14" s="141">
        <f>SUM(G15:G18)</f>
        <v>750</v>
      </c>
      <c r="H14" s="141">
        <f>SUM(H15:H18)</f>
        <v>488.2</v>
      </c>
      <c r="I14" s="2"/>
      <c r="J14" s="163"/>
    </row>
    <row r="15" spans="1:10" ht="19.5" customHeight="1">
      <c r="A15" s="164"/>
      <c r="B15" s="48" t="s">
        <v>154</v>
      </c>
      <c r="C15" s="59">
        <v>38961</v>
      </c>
      <c r="D15" s="516"/>
      <c r="E15" s="54"/>
      <c r="F15" s="54">
        <v>138.2</v>
      </c>
      <c r="G15" s="54">
        <v>0</v>
      </c>
      <c r="H15" s="54">
        <v>138.2</v>
      </c>
      <c r="I15" s="34"/>
      <c r="J15" s="165" t="s">
        <v>63</v>
      </c>
    </row>
    <row r="16" spans="1:10" ht="19.5" customHeight="1">
      <c r="A16" s="164"/>
      <c r="B16" s="48" t="s">
        <v>65</v>
      </c>
      <c r="C16" s="59">
        <v>38961</v>
      </c>
      <c r="D16" s="516"/>
      <c r="E16" s="54"/>
      <c r="F16" s="54">
        <v>750</v>
      </c>
      <c r="G16" s="54">
        <v>750</v>
      </c>
      <c r="H16" s="54">
        <v>0</v>
      </c>
      <c r="I16" s="34"/>
      <c r="J16" s="165" t="s">
        <v>65</v>
      </c>
    </row>
    <row r="17" spans="1:10" ht="19.5" customHeight="1">
      <c r="A17" s="164"/>
      <c r="B17" s="48" t="s">
        <v>62</v>
      </c>
      <c r="C17" s="59">
        <v>38961</v>
      </c>
      <c r="D17" s="516"/>
      <c r="E17" s="54"/>
      <c r="F17" s="54">
        <v>150</v>
      </c>
      <c r="G17" s="54">
        <v>0</v>
      </c>
      <c r="H17" s="54">
        <v>150</v>
      </c>
      <c r="I17" s="34"/>
      <c r="J17" s="165" t="s">
        <v>62</v>
      </c>
    </row>
    <row r="18" spans="1:10" ht="18.75" customHeight="1">
      <c r="A18" s="164"/>
      <c r="B18" s="48" t="s">
        <v>64</v>
      </c>
      <c r="C18" s="59">
        <v>38991</v>
      </c>
      <c r="D18" s="516"/>
      <c r="E18" s="54"/>
      <c r="F18" s="54">
        <v>200</v>
      </c>
      <c r="G18" s="54">
        <v>0</v>
      </c>
      <c r="H18" s="54">
        <v>200</v>
      </c>
      <c r="I18" s="18"/>
      <c r="J18" s="165" t="s">
        <v>64</v>
      </c>
    </row>
    <row r="19" spans="1:10" ht="27.75" customHeight="1" hidden="1">
      <c r="A19" s="164"/>
      <c r="B19" s="48" t="s">
        <v>20</v>
      </c>
      <c r="C19" s="34"/>
      <c r="D19" s="516"/>
      <c r="E19" s="142"/>
      <c r="F19" s="54"/>
      <c r="G19" s="54"/>
      <c r="H19" s="54"/>
      <c r="I19" s="7"/>
      <c r="J19" s="166" t="s">
        <v>20</v>
      </c>
    </row>
    <row r="20" spans="1:10" ht="27.75" customHeight="1" hidden="1">
      <c r="A20" s="164"/>
      <c r="B20" s="48" t="s">
        <v>42</v>
      </c>
      <c r="C20" s="59">
        <v>38231</v>
      </c>
      <c r="D20" s="516"/>
      <c r="E20" s="54">
        <v>100</v>
      </c>
      <c r="F20" s="54">
        <v>100</v>
      </c>
      <c r="G20" s="54"/>
      <c r="H20" s="54">
        <v>100</v>
      </c>
      <c r="I20" s="7"/>
      <c r="J20" s="166" t="s">
        <v>42</v>
      </c>
    </row>
    <row r="21" spans="1:10" ht="26.25" customHeight="1" hidden="1">
      <c r="A21" s="164"/>
      <c r="B21" s="48" t="s">
        <v>32</v>
      </c>
      <c r="C21" s="59">
        <v>38261</v>
      </c>
      <c r="D21" s="516"/>
      <c r="E21" s="54">
        <v>250</v>
      </c>
      <c r="F21" s="54">
        <v>250</v>
      </c>
      <c r="G21" s="54"/>
      <c r="H21" s="54">
        <v>250</v>
      </c>
      <c r="I21" s="7"/>
      <c r="J21" s="167" t="s">
        <v>32</v>
      </c>
    </row>
    <row r="22" spans="1:10" ht="26.25" customHeight="1" hidden="1">
      <c r="A22" s="164"/>
      <c r="B22" s="48" t="s">
        <v>30</v>
      </c>
      <c r="C22" s="74"/>
      <c r="D22" s="470"/>
      <c r="E22" s="54" t="s">
        <v>41</v>
      </c>
      <c r="F22" s="54"/>
      <c r="G22" s="54"/>
      <c r="H22" s="54"/>
      <c r="I22" s="7"/>
      <c r="J22" s="166" t="s">
        <v>30</v>
      </c>
    </row>
    <row r="23" spans="1:10" ht="25.5" customHeight="1">
      <c r="A23" s="162" t="s">
        <v>80</v>
      </c>
      <c r="B23" s="123" t="s">
        <v>128</v>
      </c>
      <c r="C23" s="5"/>
      <c r="D23" s="422" t="s">
        <v>33</v>
      </c>
      <c r="E23" s="143">
        <f>SUM(E24:E29)</f>
        <v>1940</v>
      </c>
      <c r="F23" s="144">
        <f>SUM(F24:F29)</f>
        <v>625.54</v>
      </c>
      <c r="G23" s="144">
        <f>SUM(G24:G29)</f>
        <v>0</v>
      </c>
      <c r="H23" s="144">
        <f>SUM(H24:H29)</f>
        <v>625.54</v>
      </c>
      <c r="I23" s="49"/>
      <c r="J23" s="163"/>
    </row>
    <row r="24" spans="1:10" ht="21" customHeight="1">
      <c r="A24" s="168"/>
      <c r="B24" s="48" t="s">
        <v>154</v>
      </c>
      <c r="C24" s="60">
        <v>38961</v>
      </c>
      <c r="D24" s="433"/>
      <c r="E24" s="51">
        <v>800</v>
      </c>
      <c r="F24" s="61">
        <v>160</v>
      </c>
      <c r="G24" s="61">
        <v>0</v>
      </c>
      <c r="H24" s="61">
        <v>160</v>
      </c>
      <c r="I24" s="61"/>
      <c r="J24" s="165" t="s">
        <v>63</v>
      </c>
    </row>
    <row r="25" spans="1:10" ht="22.5" customHeight="1">
      <c r="A25" s="168"/>
      <c r="B25" s="48" t="s">
        <v>65</v>
      </c>
      <c r="C25" s="60">
        <v>38961</v>
      </c>
      <c r="D25" s="433"/>
      <c r="E25" s="51">
        <v>130</v>
      </c>
      <c r="F25" s="61">
        <v>57.54</v>
      </c>
      <c r="G25" s="61">
        <v>0</v>
      </c>
      <c r="H25" s="61">
        <v>57.54</v>
      </c>
      <c r="I25" s="50"/>
      <c r="J25" s="165" t="s">
        <v>65</v>
      </c>
    </row>
    <row r="26" spans="1:10" ht="25.5" customHeight="1">
      <c r="A26" s="168"/>
      <c r="B26" s="48" t="s">
        <v>20</v>
      </c>
      <c r="C26" s="60">
        <v>38991</v>
      </c>
      <c r="D26" s="433"/>
      <c r="E26" s="51">
        <v>260</v>
      </c>
      <c r="F26" s="61">
        <v>150</v>
      </c>
      <c r="G26" s="61">
        <v>0</v>
      </c>
      <c r="H26" s="61">
        <v>150</v>
      </c>
      <c r="I26" s="61"/>
      <c r="J26" s="165" t="s">
        <v>20</v>
      </c>
    </row>
    <row r="27" spans="1:10" ht="21" customHeight="1">
      <c r="A27" s="168"/>
      <c r="B27" s="48" t="s">
        <v>62</v>
      </c>
      <c r="C27" s="60">
        <v>38961</v>
      </c>
      <c r="D27" s="433"/>
      <c r="E27" s="51">
        <v>200</v>
      </c>
      <c r="F27" s="61">
        <v>90</v>
      </c>
      <c r="G27" s="61">
        <v>0</v>
      </c>
      <c r="H27" s="61">
        <v>90</v>
      </c>
      <c r="I27" s="61"/>
      <c r="J27" s="165" t="s">
        <v>62</v>
      </c>
    </row>
    <row r="28" spans="1:10" ht="24" customHeight="1">
      <c r="A28" s="168"/>
      <c r="B28" s="48" t="s">
        <v>64</v>
      </c>
      <c r="C28" s="60">
        <v>38991</v>
      </c>
      <c r="D28" s="433"/>
      <c r="E28" s="51">
        <v>350</v>
      </c>
      <c r="F28" s="61">
        <v>140</v>
      </c>
      <c r="G28" s="61">
        <v>0</v>
      </c>
      <c r="H28" s="61">
        <v>140</v>
      </c>
      <c r="I28" s="61"/>
      <c r="J28" s="165" t="s">
        <v>64</v>
      </c>
    </row>
    <row r="29" spans="1:10" ht="23.25" customHeight="1">
      <c r="A29" s="168"/>
      <c r="B29" s="48" t="s">
        <v>66</v>
      </c>
      <c r="C29" s="60">
        <v>38961</v>
      </c>
      <c r="D29" s="433"/>
      <c r="E29" s="180">
        <v>200</v>
      </c>
      <c r="F29" s="181">
        <v>28</v>
      </c>
      <c r="G29" s="181">
        <v>0</v>
      </c>
      <c r="H29" s="181">
        <v>28</v>
      </c>
      <c r="I29" s="181"/>
      <c r="J29" s="165" t="s">
        <v>66</v>
      </c>
    </row>
    <row r="30" spans="1:10" ht="31.5" customHeight="1">
      <c r="A30" s="169" t="s">
        <v>86</v>
      </c>
      <c r="B30" s="77" t="s">
        <v>129</v>
      </c>
      <c r="C30" s="12"/>
      <c r="D30" s="414" t="s">
        <v>33</v>
      </c>
      <c r="E30" s="239">
        <f>SUM(E31:E37)</f>
        <v>16593</v>
      </c>
      <c r="F30" s="239">
        <f>SUM(F31:F37)</f>
        <v>5072.795</v>
      </c>
      <c r="G30" s="239">
        <f>SUM(G31:G37)</f>
        <v>2700.995</v>
      </c>
      <c r="H30" s="239">
        <f>SUM(H31:H37)</f>
        <v>2371.8</v>
      </c>
      <c r="I30" s="239">
        <f>SUM(I31:I37)</f>
        <v>10</v>
      </c>
      <c r="J30" s="160"/>
    </row>
    <row r="31" spans="1:10" ht="23.25" customHeight="1">
      <c r="A31" s="148"/>
      <c r="B31" s="44" t="s">
        <v>154</v>
      </c>
      <c r="C31" s="238">
        <v>38961</v>
      </c>
      <c r="D31" s="416"/>
      <c r="E31" s="58">
        <v>3000</v>
      </c>
      <c r="F31" s="58">
        <v>1015.595</v>
      </c>
      <c r="G31" s="52">
        <v>599.995</v>
      </c>
      <c r="H31" s="52">
        <v>415.6</v>
      </c>
      <c r="I31" s="52">
        <v>0</v>
      </c>
      <c r="J31" s="165" t="s">
        <v>63</v>
      </c>
    </row>
    <row r="32" spans="1:10" ht="19.5" customHeight="1">
      <c r="A32" s="148"/>
      <c r="B32" s="44" t="s">
        <v>65</v>
      </c>
      <c r="C32" s="238">
        <v>38961</v>
      </c>
      <c r="D32" s="416"/>
      <c r="E32" s="58">
        <f>3495+783</f>
        <v>4278</v>
      </c>
      <c r="F32" s="66">
        <f>88.76+1231.44</f>
        <v>1320.2</v>
      </c>
      <c r="G32" s="52">
        <v>1063</v>
      </c>
      <c r="H32" s="67">
        <f>168.44+88.76</f>
        <v>257.2</v>
      </c>
      <c r="I32" s="52">
        <v>0</v>
      </c>
      <c r="J32" s="165" t="s">
        <v>65</v>
      </c>
    </row>
    <row r="33" spans="1:10" ht="19.5" customHeight="1">
      <c r="A33" s="148"/>
      <c r="B33" s="44" t="s">
        <v>20</v>
      </c>
      <c r="C33" s="238">
        <v>38991</v>
      </c>
      <c r="D33" s="416"/>
      <c r="E33" s="58">
        <f>1850+470</f>
        <v>2320</v>
      </c>
      <c r="F33" s="58">
        <f>500+238</f>
        <v>738</v>
      </c>
      <c r="G33" s="52">
        <v>238</v>
      </c>
      <c r="H33" s="52">
        <v>500</v>
      </c>
      <c r="I33" s="52">
        <v>0</v>
      </c>
      <c r="J33" s="165" t="s">
        <v>20</v>
      </c>
    </row>
    <row r="34" spans="1:10" ht="19.5" customHeight="1">
      <c r="A34" s="148"/>
      <c r="B34" s="44" t="s">
        <v>62</v>
      </c>
      <c r="C34" s="238">
        <v>38961</v>
      </c>
      <c r="D34" s="416"/>
      <c r="E34" s="58">
        <v>800</v>
      </c>
      <c r="F34" s="58">
        <v>450</v>
      </c>
      <c r="G34" s="52">
        <v>0</v>
      </c>
      <c r="H34" s="52">
        <v>450</v>
      </c>
      <c r="I34" s="52">
        <v>0</v>
      </c>
      <c r="J34" s="165" t="s">
        <v>62</v>
      </c>
    </row>
    <row r="35" spans="1:10" ht="19.5" customHeight="1">
      <c r="A35" s="148"/>
      <c r="B35" s="44" t="s">
        <v>64</v>
      </c>
      <c r="C35" s="238">
        <v>38961</v>
      </c>
      <c r="D35" s="415"/>
      <c r="E35" s="58">
        <f>1200+1095</f>
        <v>2295</v>
      </c>
      <c r="F35" s="58">
        <f>420+500</f>
        <v>920</v>
      </c>
      <c r="G35" s="52">
        <v>500</v>
      </c>
      <c r="H35" s="52">
        <v>420</v>
      </c>
      <c r="I35" s="52">
        <v>0</v>
      </c>
      <c r="J35" s="165" t="s">
        <v>64</v>
      </c>
    </row>
    <row r="36" spans="1:10" ht="26.25" customHeight="1">
      <c r="A36" s="148"/>
      <c r="B36" s="44" t="s">
        <v>66</v>
      </c>
      <c r="C36" s="238">
        <v>38991</v>
      </c>
      <c r="D36" s="415"/>
      <c r="E36" s="58">
        <v>3820</v>
      </c>
      <c r="F36" s="58">
        <v>617</v>
      </c>
      <c r="G36" s="52">
        <v>300</v>
      </c>
      <c r="H36" s="52">
        <v>317</v>
      </c>
      <c r="I36" s="52">
        <v>0</v>
      </c>
      <c r="J36" s="165" t="s">
        <v>66</v>
      </c>
    </row>
    <row r="37" spans="1:10" ht="26.25" customHeight="1">
      <c r="A37" s="149"/>
      <c r="B37" s="190" t="s">
        <v>161</v>
      </c>
      <c r="C37" s="354">
        <v>38961</v>
      </c>
      <c r="D37" s="240"/>
      <c r="E37" s="355">
        <v>80</v>
      </c>
      <c r="F37" s="355">
        <v>12</v>
      </c>
      <c r="G37" s="38">
        <v>0</v>
      </c>
      <c r="H37" s="38">
        <v>12</v>
      </c>
      <c r="I37" s="38">
        <v>10</v>
      </c>
      <c r="J37" s="182" t="s">
        <v>161</v>
      </c>
    </row>
    <row r="38" spans="1:10" ht="17.25" customHeight="1">
      <c r="A38" s="158">
        <v>1</v>
      </c>
      <c r="B38" s="356">
        <v>2</v>
      </c>
      <c r="C38" s="357">
        <v>3</v>
      </c>
      <c r="D38" s="357">
        <v>4</v>
      </c>
      <c r="E38" s="358">
        <v>5</v>
      </c>
      <c r="F38" s="358">
        <v>6</v>
      </c>
      <c r="G38" s="359">
        <v>7</v>
      </c>
      <c r="H38" s="359">
        <v>8</v>
      </c>
      <c r="I38" s="359">
        <v>9</v>
      </c>
      <c r="J38" s="348">
        <v>10</v>
      </c>
    </row>
    <row r="39" spans="1:10" ht="19.5" customHeight="1">
      <c r="A39" s="237" t="s">
        <v>87</v>
      </c>
      <c r="B39" s="123" t="s">
        <v>155</v>
      </c>
      <c r="C39" s="34"/>
      <c r="D39" s="433" t="s">
        <v>198</v>
      </c>
      <c r="E39" s="145">
        <f>SUM(E40:E45)</f>
        <v>10000</v>
      </c>
      <c r="F39" s="145">
        <f>SUM(F40:F45)</f>
        <v>2310.42</v>
      </c>
      <c r="G39" s="145">
        <f>SUM(G40:G45)</f>
        <v>0</v>
      </c>
      <c r="H39" s="145">
        <f>SUM(H40:H45)</f>
        <v>2310.42</v>
      </c>
      <c r="I39" s="231"/>
      <c r="J39" s="156"/>
    </row>
    <row r="40" spans="1:10" ht="19.5" customHeight="1">
      <c r="A40" s="148"/>
      <c r="B40" s="48" t="s">
        <v>154</v>
      </c>
      <c r="C40" s="59">
        <v>38961</v>
      </c>
      <c r="D40" s="433"/>
      <c r="E40" s="52">
        <v>950</v>
      </c>
      <c r="F40" s="52">
        <v>185.2</v>
      </c>
      <c r="G40" s="52">
        <v>0</v>
      </c>
      <c r="H40" s="52">
        <v>185.2</v>
      </c>
      <c r="I40" s="52"/>
      <c r="J40" s="165" t="s">
        <v>63</v>
      </c>
    </row>
    <row r="41" spans="1:10" ht="19.5" customHeight="1">
      <c r="A41" s="148"/>
      <c r="B41" s="48" t="s">
        <v>65</v>
      </c>
      <c r="C41" s="59">
        <v>38961</v>
      </c>
      <c r="D41" s="433"/>
      <c r="E41" s="52">
        <v>1050</v>
      </c>
      <c r="F41" s="67">
        <v>525.22</v>
      </c>
      <c r="G41" s="52">
        <v>0</v>
      </c>
      <c r="H41" s="67">
        <v>525.22</v>
      </c>
      <c r="I41" s="52"/>
      <c r="J41" s="165" t="s">
        <v>65</v>
      </c>
    </row>
    <row r="42" spans="1:10" ht="19.5" customHeight="1">
      <c r="A42" s="148"/>
      <c r="B42" s="48" t="s">
        <v>20</v>
      </c>
      <c r="C42" s="59">
        <v>38991</v>
      </c>
      <c r="D42" s="433"/>
      <c r="E42" s="52">
        <v>2600</v>
      </c>
      <c r="F42" s="52">
        <v>470</v>
      </c>
      <c r="G42" s="52">
        <v>0</v>
      </c>
      <c r="H42" s="52">
        <v>470</v>
      </c>
      <c r="I42" s="52"/>
      <c r="J42" s="165" t="s">
        <v>20</v>
      </c>
    </row>
    <row r="43" spans="1:10" ht="19.5" customHeight="1">
      <c r="A43" s="148"/>
      <c r="B43" s="48" t="s">
        <v>62</v>
      </c>
      <c r="C43" s="23">
        <v>38961</v>
      </c>
      <c r="D43" s="433"/>
      <c r="E43" s="52">
        <v>600</v>
      </c>
      <c r="F43" s="52">
        <v>200</v>
      </c>
      <c r="G43" s="52">
        <v>0</v>
      </c>
      <c r="H43" s="52">
        <v>200</v>
      </c>
      <c r="I43" s="52"/>
      <c r="J43" s="165" t="s">
        <v>62</v>
      </c>
    </row>
    <row r="44" spans="1:10" ht="19.5" customHeight="1">
      <c r="A44" s="148"/>
      <c r="B44" s="48" t="s">
        <v>64</v>
      </c>
      <c r="C44" s="23">
        <v>38991</v>
      </c>
      <c r="D44" s="413"/>
      <c r="E44" s="52">
        <v>1800</v>
      </c>
      <c r="F44" s="52">
        <v>420</v>
      </c>
      <c r="G44" s="52">
        <v>0</v>
      </c>
      <c r="H44" s="52">
        <v>420</v>
      </c>
      <c r="I44" s="52"/>
      <c r="J44" s="165" t="s">
        <v>64</v>
      </c>
    </row>
    <row r="45" spans="1:10" ht="18.75" customHeight="1">
      <c r="A45" s="149"/>
      <c r="B45" s="53" t="s">
        <v>66</v>
      </c>
      <c r="C45" s="74">
        <v>38991</v>
      </c>
      <c r="D45" s="430"/>
      <c r="E45" s="38">
        <v>3000</v>
      </c>
      <c r="F45" s="38">
        <v>510</v>
      </c>
      <c r="G45" s="38">
        <v>0</v>
      </c>
      <c r="H45" s="38">
        <v>510</v>
      </c>
      <c r="I45" s="38"/>
      <c r="J45" s="182" t="s">
        <v>66</v>
      </c>
    </row>
    <row r="46" spans="1:10" ht="19.5" customHeight="1" hidden="1">
      <c r="A46" s="148"/>
      <c r="B46" s="197"/>
      <c r="C46" s="20"/>
      <c r="D46" s="236"/>
      <c r="E46" s="52"/>
      <c r="F46" s="90">
        <f>F14+F23+F30+F39</f>
        <v>9246.955</v>
      </c>
      <c r="G46" s="16">
        <f>G39+G30+G23+G14</f>
        <v>3450.995</v>
      </c>
      <c r="H46" s="16">
        <f>H39+H30+H23+H14</f>
        <v>5795.96</v>
      </c>
      <c r="I46" s="52"/>
      <c r="J46" s="165"/>
    </row>
    <row r="47" spans="1:14" ht="19.5" customHeight="1">
      <c r="A47" s="169" t="s">
        <v>88</v>
      </c>
      <c r="B47" s="208" t="s">
        <v>245</v>
      </c>
      <c r="C47" s="6"/>
      <c r="D47" s="414" t="s">
        <v>31</v>
      </c>
      <c r="E47" s="196">
        <f>SUM(E48:E52)</f>
        <v>218</v>
      </c>
      <c r="F47" s="361">
        <f>SUM(F48:F52)</f>
        <v>513.9100000000001</v>
      </c>
      <c r="G47" s="196">
        <f>SUM(G48:G52)</f>
        <v>149.9</v>
      </c>
      <c r="H47" s="362">
        <f>SUM(H48:H52)</f>
        <v>364.01</v>
      </c>
      <c r="I47" s="196"/>
      <c r="J47" s="159"/>
      <c r="L47" s="41"/>
      <c r="M47" s="41">
        <f>G47+G53+G59+G66+G74+G81</f>
        <v>2893.3</v>
      </c>
      <c r="N47" s="41">
        <f>H47+H53+H59+H66+H74+H81</f>
        <v>9006.319999999998</v>
      </c>
    </row>
    <row r="48" spans="1:10" ht="18" customHeight="1">
      <c r="A48" s="225"/>
      <c r="B48" s="197" t="s">
        <v>154</v>
      </c>
      <c r="C48" s="20">
        <v>38961</v>
      </c>
      <c r="D48" s="416"/>
      <c r="E48" s="24">
        <v>34</v>
      </c>
      <c r="F48" s="243">
        <v>165</v>
      </c>
      <c r="G48" s="24">
        <v>0</v>
      </c>
      <c r="H48" s="22">
        <v>165</v>
      </c>
      <c r="I48" s="24"/>
      <c r="J48" s="165" t="s">
        <v>63</v>
      </c>
    </row>
    <row r="49" spans="1:10" ht="19.5" customHeight="1">
      <c r="A49" s="148"/>
      <c r="B49" s="197" t="s">
        <v>65</v>
      </c>
      <c r="C49" s="20">
        <v>38961</v>
      </c>
      <c r="D49" s="416"/>
      <c r="E49" s="24">
        <v>11</v>
      </c>
      <c r="F49" s="243">
        <v>72.31</v>
      </c>
      <c r="G49" s="245">
        <v>0</v>
      </c>
      <c r="H49" s="22">
        <v>72.31</v>
      </c>
      <c r="I49" s="24"/>
      <c r="J49" s="165" t="s">
        <v>65</v>
      </c>
    </row>
    <row r="50" spans="1:10" ht="19.5" customHeight="1">
      <c r="A50" s="148"/>
      <c r="B50" s="197" t="s">
        <v>20</v>
      </c>
      <c r="C50" s="20">
        <v>38961</v>
      </c>
      <c r="D50" s="416"/>
      <c r="E50" s="24">
        <v>1</v>
      </c>
      <c r="F50" s="243">
        <v>149.9</v>
      </c>
      <c r="G50" s="24">
        <v>149.9</v>
      </c>
      <c r="H50" s="245">
        <v>0</v>
      </c>
      <c r="I50" s="24"/>
      <c r="J50" s="165" t="s">
        <v>20</v>
      </c>
    </row>
    <row r="51" spans="1:10" ht="19.5" customHeight="1">
      <c r="A51" s="148"/>
      <c r="B51" s="197" t="s">
        <v>66</v>
      </c>
      <c r="C51" s="20">
        <v>38991</v>
      </c>
      <c r="D51" s="415"/>
      <c r="E51" s="24">
        <v>169</v>
      </c>
      <c r="F51" s="244">
        <v>122.5</v>
      </c>
      <c r="G51" s="24">
        <v>0</v>
      </c>
      <c r="H51" s="245">
        <v>122.5</v>
      </c>
      <c r="I51" s="24"/>
      <c r="J51" s="165" t="s">
        <v>66</v>
      </c>
    </row>
    <row r="52" spans="1:10" ht="19.5" customHeight="1">
      <c r="A52" s="149"/>
      <c r="B52" s="44" t="s">
        <v>161</v>
      </c>
      <c r="C52" s="75">
        <v>38961</v>
      </c>
      <c r="D52" s="268"/>
      <c r="E52" s="28">
        <v>3</v>
      </c>
      <c r="F52" s="243">
        <v>4.2</v>
      </c>
      <c r="G52" s="28">
        <v>0</v>
      </c>
      <c r="H52" s="360">
        <v>4.2</v>
      </c>
      <c r="I52" s="28"/>
      <c r="J52" s="165" t="s">
        <v>161</v>
      </c>
    </row>
    <row r="53" spans="1:10" ht="44.25" customHeight="1">
      <c r="A53" s="216" t="s">
        <v>89</v>
      </c>
      <c r="B53" s="183" t="s">
        <v>246</v>
      </c>
      <c r="C53" s="3"/>
      <c r="D53" s="433" t="s">
        <v>31</v>
      </c>
      <c r="E53" s="196">
        <f>SUM(E54:E58)</f>
        <v>277</v>
      </c>
      <c r="F53" s="206">
        <f>SUM(F54:F58)</f>
        <v>1982.6499999999999</v>
      </c>
      <c r="G53" s="206">
        <f>SUM(G54:G58)</f>
        <v>243.4</v>
      </c>
      <c r="H53" s="206">
        <f>SUM(H54:H58)</f>
        <v>1739.25</v>
      </c>
      <c r="I53" s="8"/>
      <c r="J53" s="156"/>
    </row>
    <row r="54" spans="1:10" ht="19.5" customHeight="1">
      <c r="A54" s="148"/>
      <c r="B54" s="48" t="s">
        <v>154</v>
      </c>
      <c r="C54" s="59">
        <v>38961</v>
      </c>
      <c r="D54" s="433"/>
      <c r="E54" s="24">
        <v>37</v>
      </c>
      <c r="F54" s="24">
        <v>210</v>
      </c>
      <c r="G54" s="24">
        <v>0</v>
      </c>
      <c r="H54" s="24">
        <v>210</v>
      </c>
      <c r="I54" s="24"/>
      <c r="J54" s="165" t="s">
        <v>63</v>
      </c>
    </row>
    <row r="55" spans="1:10" ht="19.5" customHeight="1">
      <c r="A55" s="148"/>
      <c r="B55" s="48" t="s">
        <v>65</v>
      </c>
      <c r="C55" s="59">
        <v>38961</v>
      </c>
      <c r="D55" s="433"/>
      <c r="E55" s="24">
        <v>41</v>
      </c>
      <c r="F55" s="22">
        <v>737.55</v>
      </c>
      <c r="G55" s="22">
        <v>243.4</v>
      </c>
      <c r="H55" s="22">
        <v>494.15</v>
      </c>
      <c r="I55" s="24"/>
      <c r="J55" s="165" t="s">
        <v>65</v>
      </c>
    </row>
    <row r="56" spans="1:10" ht="19.5" customHeight="1">
      <c r="A56" s="148"/>
      <c r="B56" s="48" t="s">
        <v>20</v>
      </c>
      <c r="C56" s="59">
        <v>38961</v>
      </c>
      <c r="D56" s="433"/>
      <c r="E56" s="24">
        <v>5</v>
      </c>
      <c r="F56" s="24">
        <v>800</v>
      </c>
      <c r="G56" s="24">
        <v>0</v>
      </c>
      <c r="H56" s="24">
        <v>800</v>
      </c>
      <c r="I56" s="24"/>
      <c r="J56" s="165" t="s">
        <v>20</v>
      </c>
    </row>
    <row r="57" spans="1:10" ht="19.5" customHeight="1">
      <c r="A57" s="148"/>
      <c r="B57" s="48" t="s">
        <v>64</v>
      </c>
      <c r="C57" s="59">
        <v>38961</v>
      </c>
      <c r="D57" s="433"/>
      <c r="E57" s="24">
        <v>25</v>
      </c>
      <c r="F57" s="24">
        <v>180</v>
      </c>
      <c r="G57" s="24">
        <v>0</v>
      </c>
      <c r="H57" s="24">
        <v>180</v>
      </c>
      <c r="I57" s="24"/>
      <c r="J57" s="165" t="s">
        <v>64</v>
      </c>
    </row>
    <row r="58" spans="1:10" ht="19.5" customHeight="1">
      <c r="A58" s="149"/>
      <c r="B58" s="48" t="s">
        <v>66</v>
      </c>
      <c r="C58" s="59">
        <v>38991</v>
      </c>
      <c r="D58" s="430"/>
      <c r="E58" s="24">
        <v>169</v>
      </c>
      <c r="F58" s="24">
        <v>55.1</v>
      </c>
      <c r="G58" s="24">
        <v>0</v>
      </c>
      <c r="H58" s="24">
        <v>55.1</v>
      </c>
      <c r="I58" s="24"/>
      <c r="J58" s="165" t="s">
        <v>66</v>
      </c>
    </row>
    <row r="59" spans="1:10" ht="19.5" customHeight="1">
      <c r="A59" s="169" t="s">
        <v>90</v>
      </c>
      <c r="B59" s="123" t="s">
        <v>132</v>
      </c>
      <c r="C59" s="2"/>
      <c r="D59" s="422" t="s">
        <v>2</v>
      </c>
      <c r="E59" s="145">
        <f>SUM(E60:E65)</f>
        <v>1422</v>
      </c>
      <c r="F59" s="206">
        <f>SUM(F60:F65)</f>
        <v>4042.58</v>
      </c>
      <c r="G59" s="206">
        <f>SUM(G60:G65)</f>
        <v>2500</v>
      </c>
      <c r="H59" s="206">
        <f>SUM(H60:H65)</f>
        <v>1542.58</v>
      </c>
      <c r="I59" s="13"/>
      <c r="J59" s="156"/>
    </row>
    <row r="60" spans="1:10" ht="19.5" customHeight="1">
      <c r="A60" s="148"/>
      <c r="B60" s="48" t="s">
        <v>154</v>
      </c>
      <c r="C60" s="59">
        <v>38961</v>
      </c>
      <c r="D60" s="433"/>
      <c r="E60" s="24">
        <f>265</f>
        <v>265</v>
      </c>
      <c r="F60" s="24">
        <f>465+600</f>
        <v>1065</v>
      </c>
      <c r="G60" s="24">
        <v>600</v>
      </c>
      <c r="H60" s="24">
        <v>465</v>
      </c>
      <c r="I60" s="24"/>
      <c r="J60" s="108" t="s">
        <v>63</v>
      </c>
    </row>
    <row r="61" spans="1:10" ht="19.5" customHeight="1">
      <c r="A61" s="148"/>
      <c r="B61" s="48" t="s">
        <v>65</v>
      </c>
      <c r="C61" s="59">
        <v>38961</v>
      </c>
      <c r="D61" s="433"/>
      <c r="E61" s="24">
        <v>251</v>
      </c>
      <c r="F61" s="22">
        <v>291.48</v>
      </c>
      <c r="G61" s="245">
        <v>0</v>
      </c>
      <c r="H61" s="22">
        <v>291.48</v>
      </c>
      <c r="I61" s="24"/>
      <c r="J61" s="108" t="s">
        <v>65</v>
      </c>
    </row>
    <row r="62" spans="1:10" ht="19.5" customHeight="1">
      <c r="A62" s="148"/>
      <c r="B62" s="48" t="s">
        <v>20</v>
      </c>
      <c r="C62" s="59">
        <v>38961</v>
      </c>
      <c r="D62" s="433"/>
      <c r="E62" s="24">
        <v>175</v>
      </c>
      <c r="F62" s="24">
        <f>50+1900</f>
        <v>1950</v>
      </c>
      <c r="G62" s="24">
        <v>1900</v>
      </c>
      <c r="H62" s="24">
        <v>50</v>
      </c>
      <c r="I62" s="24"/>
      <c r="J62" s="108" t="s">
        <v>20</v>
      </c>
    </row>
    <row r="63" spans="1:10" ht="19.5" customHeight="1">
      <c r="A63" s="148"/>
      <c r="B63" s="48" t="s">
        <v>62</v>
      </c>
      <c r="C63" s="59">
        <v>38961</v>
      </c>
      <c r="D63" s="433"/>
      <c r="E63" s="24">
        <v>238</v>
      </c>
      <c r="F63" s="24">
        <v>450</v>
      </c>
      <c r="G63" s="24">
        <v>0</v>
      </c>
      <c r="H63" s="24">
        <v>450</v>
      </c>
      <c r="I63" s="24"/>
      <c r="J63" s="108" t="s">
        <v>62</v>
      </c>
    </row>
    <row r="64" spans="1:10" ht="19.5" customHeight="1">
      <c r="A64" s="148"/>
      <c r="B64" s="48" t="s">
        <v>64</v>
      </c>
      <c r="C64" s="59">
        <v>38961</v>
      </c>
      <c r="D64" s="413"/>
      <c r="E64" s="24">
        <v>310</v>
      </c>
      <c r="F64" s="24">
        <v>230</v>
      </c>
      <c r="G64" s="24">
        <v>0</v>
      </c>
      <c r="H64" s="24">
        <v>230</v>
      </c>
      <c r="I64" s="24"/>
      <c r="J64" s="108" t="s">
        <v>64</v>
      </c>
    </row>
    <row r="65" spans="1:10" ht="24.75" customHeight="1">
      <c r="A65" s="148"/>
      <c r="B65" s="48" t="s">
        <v>66</v>
      </c>
      <c r="C65" s="59">
        <v>38961</v>
      </c>
      <c r="D65" s="413"/>
      <c r="E65" s="28">
        <v>183</v>
      </c>
      <c r="F65" s="28">
        <v>56.1</v>
      </c>
      <c r="G65" s="28">
        <v>0</v>
      </c>
      <c r="H65" s="28">
        <v>56.1</v>
      </c>
      <c r="I65" s="28"/>
      <c r="J65" s="108" t="s">
        <v>66</v>
      </c>
    </row>
    <row r="66" spans="1:10" ht="19.5" customHeight="1">
      <c r="A66" s="169" t="s">
        <v>91</v>
      </c>
      <c r="B66" s="123" t="s">
        <v>134</v>
      </c>
      <c r="C66" s="241"/>
      <c r="D66" s="414" t="s">
        <v>31</v>
      </c>
      <c r="E66" s="145">
        <f>SUM(E67:E73)</f>
        <v>1370</v>
      </c>
      <c r="F66" s="145">
        <f>SUM(F67:F73)</f>
        <v>4653.87</v>
      </c>
      <c r="G66" s="145"/>
      <c r="H66" s="248">
        <f>SUM(H67:H73)</f>
        <v>4653.87</v>
      </c>
      <c r="I66" s="86"/>
      <c r="J66" s="170"/>
    </row>
    <row r="67" spans="1:10" ht="19.5" customHeight="1">
      <c r="A67" s="148"/>
      <c r="B67" s="48" t="s">
        <v>154</v>
      </c>
      <c r="C67" s="242">
        <v>38961</v>
      </c>
      <c r="D67" s="415"/>
      <c r="E67" s="24">
        <f>288</f>
        <v>288</v>
      </c>
      <c r="F67" s="24">
        <v>1500</v>
      </c>
      <c r="G67" s="24"/>
      <c r="H67" s="99">
        <v>1500</v>
      </c>
      <c r="I67" s="24"/>
      <c r="J67" s="108" t="s">
        <v>63</v>
      </c>
    </row>
    <row r="68" spans="1:10" ht="19.5" customHeight="1">
      <c r="A68" s="148"/>
      <c r="B68" s="48" t="s">
        <v>65</v>
      </c>
      <c r="C68" s="242">
        <v>38961</v>
      </c>
      <c r="D68" s="415"/>
      <c r="E68" s="24">
        <v>236</v>
      </c>
      <c r="F68" s="22">
        <v>1859.07</v>
      </c>
      <c r="G68" s="24"/>
      <c r="H68" s="243">
        <v>1859.07</v>
      </c>
      <c r="I68" s="24"/>
      <c r="J68" s="108" t="s">
        <v>65</v>
      </c>
    </row>
    <row r="69" spans="1:14" ht="19.5" customHeight="1">
      <c r="A69" s="148"/>
      <c r="B69" s="48" t="s">
        <v>20</v>
      </c>
      <c r="C69" s="242">
        <v>38961</v>
      </c>
      <c r="D69" s="415"/>
      <c r="E69" s="24">
        <v>157</v>
      </c>
      <c r="F69" s="24">
        <v>600</v>
      </c>
      <c r="G69" s="24"/>
      <c r="H69" s="99">
        <v>600</v>
      </c>
      <c r="I69" s="24"/>
      <c r="J69" s="108" t="s">
        <v>20</v>
      </c>
      <c r="N69" s="40"/>
    </row>
    <row r="70" spans="1:10" ht="19.5" customHeight="1">
      <c r="A70" s="148"/>
      <c r="B70" s="48" t="s">
        <v>62</v>
      </c>
      <c r="C70" s="242">
        <v>38961</v>
      </c>
      <c r="D70" s="415"/>
      <c r="E70" s="24">
        <v>219</v>
      </c>
      <c r="F70" s="24">
        <v>90</v>
      </c>
      <c r="G70" s="24"/>
      <c r="H70" s="99">
        <v>90</v>
      </c>
      <c r="I70" s="24"/>
      <c r="J70" s="108" t="s">
        <v>62</v>
      </c>
    </row>
    <row r="71" spans="1:10" ht="19.5" customHeight="1">
      <c r="A71" s="148"/>
      <c r="B71" s="48" t="s">
        <v>64</v>
      </c>
      <c r="C71" s="242">
        <v>38961</v>
      </c>
      <c r="D71" s="415"/>
      <c r="E71" s="24">
        <v>298</v>
      </c>
      <c r="F71" s="24">
        <v>300</v>
      </c>
      <c r="G71" s="24"/>
      <c r="H71" s="99">
        <v>300</v>
      </c>
      <c r="I71" s="24"/>
      <c r="J71" s="108" t="s">
        <v>64</v>
      </c>
    </row>
    <row r="72" spans="1:14" ht="19.5" customHeight="1">
      <c r="A72" s="148"/>
      <c r="B72" s="48" t="s">
        <v>66</v>
      </c>
      <c r="C72" s="242">
        <v>38961</v>
      </c>
      <c r="D72" s="415"/>
      <c r="E72" s="24">
        <v>169</v>
      </c>
      <c r="F72" s="24">
        <v>298.8</v>
      </c>
      <c r="G72" s="24"/>
      <c r="H72" s="99">
        <v>298.8</v>
      </c>
      <c r="I72" s="24"/>
      <c r="J72" s="108" t="s">
        <v>66</v>
      </c>
      <c r="N72" s="41"/>
    </row>
    <row r="73" spans="1:14" ht="19.5" customHeight="1">
      <c r="A73" s="149"/>
      <c r="B73" s="53" t="s">
        <v>161</v>
      </c>
      <c r="C73" s="242">
        <v>38961</v>
      </c>
      <c r="D73" s="240"/>
      <c r="E73" s="28">
        <v>3</v>
      </c>
      <c r="F73" s="28">
        <v>6</v>
      </c>
      <c r="G73" s="28"/>
      <c r="H73" s="99">
        <v>6</v>
      </c>
      <c r="I73" s="28"/>
      <c r="J73" s="174" t="s">
        <v>161</v>
      </c>
      <c r="N73" s="41"/>
    </row>
    <row r="74" spans="1:14" ht="24" customHeight="1">
      <c r="A74" s="169" t="s">
        <v>92</v>
      </c>
      <c r="B74" s="123" t="s">
        <v>156</v>
      </c>
      <c r="C74" s="17"/>
      <c r="D74" s="427" t="s">
        <v>2</v>
      </c>
      <c r="E74" s="196">
        <f>SUM(E75:E79)</f>
        <v>404</v>
      </c>
      <c r="F74" s="196">
        <f>SUM(F75:F79)</f>
        <v>255.70999999999998</v>
      </c>
      <c r="G74" s="196"/>
      <c r="H74" s="196">
        <f>SUM(H75:H79)</f>
        <v>255.70999999999998</v>
      </c>
      <c r="I74" s="13"/>
      <c r="J74" s="170"/>
      <c r="N74" s="41"/>
    </row>
    <row r="75" spans="1:14" ht="22.5" customHeight="1">
      <c r="A75" s="148"/>
      <c r="B75" s="48" t="s">
        <v>154</v>
      </c>
      <c r="C75" s="23">
        <v>38961</v>
      </c>
      <c r="D75" s="428"/>
      <c r="E75" s="24">
        <v>193</v>
      </c>
      <c r="F75" s="24">
        <v>49.5</v>
      </c>
      <c r="G75" s="24"/>
      <c r="H75" s="24">
        <v>49.5</v>
      </c>
      <c r="I75" s="24"/>
      <c r="J75" s="108" t="s">
        <v>63</v>
      </c>
      <c r="N75" s="41"/>
    </row>
    <row r="76" spans="1:10" ht="19.5" customHeight="1">
      <c r="A76" s="171"/>
      <c r="B76" s="48" t="s">
        <v>65</v>
      </c>
      <c r="C76" s="23">
        <v>38961</v>
      </c>
      <c r="D76" s="428"/>
      <c r="E76" s="24">
        <v>114</v>
      </c>
      <c r="F76" s="24">
        <v>116.01</v>
      </c>
      <c r="G76" s="24"/>
      <c r="H76" s="68">
        <v>116.01</v>
      </c>
      <c r="I76" s="24"/>
      <c r="J76" s="108" t="s">
        <v>65</v>
      </c>
    </row>
    <row r="77" spans="1:15" ht="19.5" customHeight="1">
      <c r="A77" s="171"/>
      <c r="B77" s="48" t="s">
        <v>20</v>
      </c>
      <c r="C77" s="23">
        <v>38991</v>
      </c>
      <c r="D77" s="428"/>
      <c r="E77" s="24">
        <v>4</v>
      </c>
      <c r="F77" s="24">
        <v>20</v>
      </c>
      <c r="G77" s="24"/>
      <c r="H77" s="24">
        <v>20</v>
      </c>
      <c r="I77" s="24"/>
      <c r="J77" s="108" t="s">
        <v>20</v>
      </c>
      <c r="O77" s="41"/>
    </row>
    <row r="78" spans="1:10" ht="19.5" customHeight="1">
      <c r="A78" s="171"/>
      <c r="B78" s="48" t="s">
        <v>62</v>
      </c>
      <c r="C78" s="23">
        <v>38961</v>
      </c>
      <c r="D78" s="428"/>
      <c r="E78" s="24">
        <v>23</v>
      </c>
      <c r="F78" s="24">
        <v>46</v>
      </c>
      <c r="G78" s="24"/>
      <c r="H78" s="24">
        <v>46</v>
      </c>
      <c r="I78" s="24"/>
      <c r="J78" s="108" t="s">
        <v>62</v>
      </c>
    </row>
    <row r="79" spans="1:10" ht="19.5" customHeight="1">
      <c r="A79" s="149"/>
      <c r="B79" s="53" t="s">
        <v>66</v>
      </c>
      <c r="C79" s="37">
        <v>38961</v>
      </c>
      <c r="D79" s="429"/>
      <c r="E79" s="28">
        <v>70</v>
      </c>
      <c r="F79" s="28">
        <v>24.2</v>
      </c>
      <c r="G79" s="28"/>
      <c r="H79" s="28">
        <v>24.2</v>
      </c>
      <c r="I79" s="28"/>
      <c r="J79" s="174" t="s">
        <v>66</v>
      </c>
    </row>
    <row r="80" spans="1:10" ht="14.25" customHeight="1">
      <c r="A80" s="87">
        <v>1</v>
      </c>
      <c r="B80" s="272">
        <v>2</v>
      </c>
      <c r="C80" s="87">
        <v>3</v>
      </c>
      <c r="D80" s="87">
        <v>4</v>
      </c>
      <c r="E80" s="87">
        <v>5</v>
      </c>
      <c r="F80" s="87">
        <v>6</v>
      </c>
      <c r="G80" s="87">
        <v>7</v>
      </c>
      <c r="H80" s="87">
        <v>8</v>
      </c>
      <c r="I80" s="87">
        <v>9</v>
      </c>
      <c r="J80" s="272">
        <v>10</v>
      </c>
    </row>
    <row r="81" spans="1:10" ht="19.5" customHeight="1">
      <c r="A81" s="237" t="s">
        <v>93</v>
      </c>
      <c r="B81" s="72" t="s">
        <v>185</v>
      </c>
      <c r="C81" s="3"/>
      <c r="D81" s="427" t="s">
        <v>2</v>
      </c>
      <c r="E81" s="349">
        <f>SUM(E82:E85)</f>
        <v>609</v>
      </c>
      <c r="F81" s="350">
        <f>SUM(F82:F85)</f>
        <v>450.90000000000003</v>
      </c>
      <c r="G81" s="350"/>
      <c r="H81" s="350">
        <f>SUM(H82:H85)</f>
        <v>450.90000000000003</v>
      </c>
      <c r="I81" s="56"/>
      <c r="J81" s="249"/>
    </row>
    <row r="82" spans="1:10" ht="19.5" customHeight="1">
      <c r="A82" s="148"/>
      <c r="B82" s="48" t="s">
        <v>154</v>
      </c>
      <c r="C82" s="59">
        <v>38961</v>
      </c>
      <c r="D82" s="428"/>
      <c r="E82" s="52">
        <v>5</v>
      </c>
      <c r="F82" s="66">
        <v>12.1</v>
      </c>
      <c r="G82" s="67"/>
      <c r="H82" s="67">
        <v>12.1</v>
      </c>
      <c r="I82" s="35"/>
      <c r="J82" s="108" t="s">
        <v>63</v>
      </c>
    </row>
    <row r="83" spans="1:10" ht="19.5" customHeight="1">
      <c r="A83" s="148"/>
      <c r="B83" s="48" t="s">
        <v>20</v>
      </c>
      <c r="C83" s="59">
        <v>38991</v>
      </c>
      <c r="D83" s="428"/>
      <c r="E83" s="52">
        <v>300</v>
      </c>
      <c r="F83" s="58">
        <v>360</v>
      </c>
      <c r="G83" s="67"/>
      <c r="H83" s="52">
        <v>360</v>
      </c>
      <c r="I83" s="35"/>
      <c r="J83" s="108" t="s">
        <v>20</v>
      </c>
    </row>
    <row r="84" spans="1:10" ht="19.5" customHeight="1">
      <c r="A84" s="148"/>
      <c r="B84" s="48" t="s">
        <v>64</v>
      </c>
      <c r="C84" s="59">
        <v>38961</v>
      </c>
      <c r="D84" s="428"/>
      <c r="E84" s="52">
        <v>4</v>
      </c>
      <c r="F84" s="58">
        <v>10</v>
      </c>
      <c r="G84" s="52"/>
      <c r="H84" s="52">
        <v>10</v>
      </c>
      <c r="I84" s="35"/>
      <c r="J84" s="108" t="s">
        <v>64</v>
      </c>
    </row>
    <row r="85" spans="1:10" ht="18.75" customHeight="1">
      <c r="A85" s="149"/>
      <c r="B85" s="53" t="s">
        <v>66</v>
      </c>
      <c r="C85" s="74">
        <v>38961</v>
      </c>
      <c r="D85" s="429"/>
      <c r="E85" s="38">
        <v>300</v>
      </c>
      <c r="F85" s="355">
        <v>68.8</v>
      </c>
      <c r="G85" s="38"/>
      <c r="H85" s="38">
        <v>68.8</v>
      </c>
      <c r="I85" s="36"/>
      <c r="J85" s="174" t="s">
        <v>66</v>
      </c>
    </row>
    <row r="86" spans="1:10" ht="19.5" customHeight="1" hidden="1" thickBot="1">
      <c r="A86" s="148"/>
      <c r="B86" s="374" t="s">
        <v>178</v>
      </c>
      <c r="C86" s="375"/>
      <c r="D86" s="8"/>
      <c r="E86" s="16"/>
      <c r="F86" s="377">
        <f>SUM(F15:F18)+SUM(F24:F29)+SUM(F31:F37)+SUM(F40:F45)+SUM(F48:F52)+SUM(F54:F58)+SUM(F60:F65)+SUM(F67:F73)+SUM(F75:F79)+SUM(F82:F85)</f>
        <v>21146.575</v>
      </c>
      <c r="G86" s="377">
        <f>SUM(G14+G23+G30+G39+G47+G53+G59+G66+G74+G81)</f>
        <v>6344.295</v>
      </c>
      <c r="H86" s="377">
        <f>SUM(H14+H23+H30+H39+H47+H53+H59+H66+H74+H81)</f>
        <v>14802.279999999997</v>
      </c>
      <c r="I86" s="377">
        <f>SUM(I14+I23+I30+I39+I47+I53+I59+I66+I74+I81)</f>
        <v>10</v>
      </c>
      <c r="J86" s="108"/>
    </row>
    <row r="87" spans="1:10" ht="19.5" customHeight="1">
      <c r="A87" s="378" t="s">
        <v>249</v>
      </c>
      <c r="B87" s="123" t="s">
        <v>250</v>
      </c>
      <c r="C87" s="376"/>
      <c r="D87" s="13"/>
      <c r="E87" s="15"/>
      <c r="F87" s="145"/>
      <c r="G87" s="145"/>
      <c r="H87" s="145"/>
      <c r="I87" s="145"/>
      <c r="J87" s="85"/>
    </row>
    <row r="88" spans="1:10" ht="19.5" customHeight="1">
      <c r="A88" s="8"/>
      <c r="B88" s="48" t="s">
        <v>63</v>
      </c>
      <c r="C88" s="59">
        <v>38961</v>
      </c>
      <c r="D88" s="487" t="s">
        <v>251</v>
      </c>
      <c r="E88" s="52">
        <v>1</v>
      </c>
      <c r="F88" s="52">
        <v>18</v>
      </c>
      <c r="G88" s="377"/>
      <c r="H88" s="52">
        <v>18</v>
      </c>
      <c r="I88" s="377"/>
      <c r="J88" s="34" t="s">
        <v>63</v>
      </c>
    </row>
    <row r="89" spans="1:10" ht="19.5" customHeight="1" thickBot="1">
      <c r="A89" s="8"/>
      <c r="B89" s="48" t="s">
        <v>62</v>
      </c>
      <c r="C89" s="59">
        <v>38961</v>
      </c>
      <c r="D89" s="487"/>
      <c r="E89" s="52">
        <v>1</v>
      </c>
      <c r="F89" s="52">
        <v>3</v>
      </c>
      <c r="G89" s="52"/>
      <c r="H89" s="52">
        <v>3</v>
      </c>
      <c r="I89" s="377"/>
      <c r="J89" s="34" t="s">
        <v>62</v>
      </c>
    </row>
    <row r="90" spans="1:10" ht="19.5" customHeight="1">
      <c r="A90" s="417" t="s">
        <v>67</v>
      </c>
      <c r="B90" s="528"/>
      <c r="C90" s="528"/>
      <c r="D90" s="528"/>
      <c r="E90" s="528"/>
      <c r="F90" s="528"/>
      <c r="G90" s="528"/>
      <c r="H90" s="528"/>
      <c r="I90" s="528"/>
      <c r="J90" s="529"/>
    </row>
    <row r="91" spans="1:10" ht="63" customHeight="1">
      <c r="A91" s="195" t="s">
        <v>94</v>
      </c>
      <c r="B91" s="408" t="s">
        <v>163</v>
      </c>
      <c r="C91" s="200">
        <v>38991</v>
      </c>
      <c r="D91" s="135" t="s">
        <v>1</v>
      </c>
      <c r="E91" s="136">
        <v>290</v>
      </c>
      <c r="F91" s="326">
        <v>1000</v>
      </c>
      <c r="G91" s="326">
        <v>1000</v>
      </c>
      <c r="H91" s="275"/>
      <c r="I91" s="275"/>
      <c r="J91" s="380" t="s">
        <v>263</v>
      </c>
    </row>
    <row r="92" spans="1:17" ht="19.5" customHeight="1">
      <c r="A92" s="169" t="s">
        <v>95</v>
      </c>
      <c r="B92" s="77" t="s">
        <v>18</v>
      </c>
      <c r="C92" s="508">
        <v>38991</v>
      </c>
      <c r="D92" s="30" t="s">
        <v>1</v>
      </c>
      <c r="E92" s="39">
        <v>2900</v>
      </c>
      <c r="F92" s="445">
        <v>1988.59</v>
      </c>
      <c r="G92" s="445">
        <v>1988.59</v>
      </c>
      <c r="H92" s="256"/>
      <c r="I92" s="14"/>
      <c r="J92" s="463" t="s">
        <v>114</v>
      </c>
      <c r="Q92" s="41"/>
    </row>
    <row r="93" spans="1:17" ht="43.5" customHeight="1">
      <c r="A93" s="246" t="s">
        <v>96</v>
      </c>
      <c r="B93" s="82" t="s">
        <v>164</v>
      </c>
      <c r="C93" s="487"/>
      <c r="D93" s="30" t="s">
        <v>8</v>
      </c>
      <c r="E93" s="39">
        <v>1486</v>
      </c>
      <c r="F93" s="487"/>
      <c r="G93" s="487"/>
      <c r="H93" s="178"/>
      <c r="I93" s="33"/>
      <c r="J93" s="530"/>
      <c r="Q93" s="41"/>
    </row>
    <row r="94" spans="1:17" ht="19.5" customHeight="1">
      <c r="A94" s="172" t="s">
        <v>115</v>
      </c>
      <c r="B94" s="76" t="s">
        <v>119</v>
      </c>
      <c r="C94" s="497"/>
      <c r="D94" s="30" t="s">
        <v>8</v>
      </c>
      <c r="E94" s="30">
        <v>449</v>
      </c>
      <c r="F94" s="497"/>
      <c r="G94" s="497"/>
      <c r="H94" s="179"/>
      <c r="I94" s="9"/>
      <c r="J94" s="531"/>
      <c r="Q94" s="41"/>
    </row>
    <row r="95" spans="1:17" ht="19.5" customHeight="1">
      <c r="A95" s="172" t="s">
        <v>116</v>
      </c>
      <c r="B95" s="31" t="s">
        <v>75</v>
      </c>
      <c r="C95" s="194">
        <v>38961</v>
      </c>
      <c r="D95" s="30" t="s">
        <v>19</v>
      </c>
      <c r="E95" s="30">
        <v>2.9</v>
      </c>
      <c r="F95" s="30">
        <v>160</v>
      </c>
      <c r="G95" s="30"/>
      <c r="H95" s="30">
        <v>160</v>
      </c>
      <c r="I95" s="4"/>
      <c r="J95" s="435" t="s">
        <v>120</v>
      </c>
      <c r="Q95" s="41"/>
    </row>
    <row r="96" spans="1:17" ht="19.5" customHeight="1">
      <c r="A96" s="172" t="s">
        <v>117</v>
      </c>
      <c r="B96" s="31" t="s">
        <v>76</v>
      </c>
      <c r="C96" s="194">
        <v>38961</v>
      </c>
      <c r="D96" s="30" t="s">
        <v>19</v>
      </c>
      <c r="E96" s="30">
        <v>20</v>
      </c>
      <c r="F96" s="30">
        <v>70</v>
      </c>
      <c r="G96" s="30"/>
      <c r="H96" s="30">
        <v>70</v>
      </c>
      <c r="I96" s="4"/>
      <c r="J96" s="436"/>
      <c r="Q96" s="41"/>
    </row>
    <row r="97" spans="1:17" ht="19.5" customHeight="1">
      <c r="A97" s="172" t="s">
        <v>118</v>
      </c>
      <c r="B97" s="31" t="s">
        <v>77</v>
      </c>
      <c r="C97" s="194">
        <v>38961</v>
      </c>
      <c r="D97" s="30" t="s">
        <v>2</v>
      </c>
      <c r="E97" s="101">
        <v>150</v>
      </c>
      <c r="F97" s="101">
        <v>70</v>
      </c>
      <c r="G97" s="30"/>
      <c r="H97" s="30">
        <v>70</v>
      </c>
      <c r="I97" s="4"/>
      <c r="J97" s="436"/>
      <c r="Q97" s="41"/>
    </row>
    <row r="98" spans="1:17" ht="18" customHeight="1" thickBot="1">
      <c r="A98" s="406" t="s">
        <v>121</v>
      </c>
      <c r="B98" s="407" t="s">
        <v>78</v>
      </c>
      <c r="C98" s="151">
        <v>38991</v>
      </c>
      <c r="D98" s="155" t="s">
        <v>2</v>
      </c>
      <c r="E98" s="155">
        <v>15</v>
      </c>
      <c r="F98" s="155">
        <v>500</v>
      </c>
      <c r="G98" s="155">
        <v>500</v>
      </c>
      <c r="H98" s="155"/>
      <c r="I98" s="155"/>
      <c r="J98" s="456"/>
      <c r="Q98" s="41"/>
    </row>
    <row r="99" spans="1:17" ht="19.5" customHeight="1" hidden="1" thickBot="1">
      <c r="A99" s="204"/>
      <c r="B99" s="365" t="s">
        <v>178</v>
      </c>
      <c r="C99" s="277"/>
      <c r="D99" s="273"/>
      <c r="E99" s="273"/>
      <c r="F99" s="366">
        <f>SUM(F91+F92+F95+F96+F97+F98)</f>
        <v>3788.59</v>
      </c>
      <c r="G99" s="366">
        <f>SUM(G91+G92+G95+G96+G97+G98)</f>
        <v>3488.59</v>
      </c>
      <c r="H99" s="273"/>
      <c r="I99" s="273"/>
      <c r="J99" s="274"/>
      <c r="Q99" s="41"/>
    </row>
    <row r="100" spans="1:18" ht="19.5" customHeight="1">
      <c r="A100" s="448" t="s">
        <v>122</v>
      </c>
      <c r="B100" s="449"/>
      <c r="C100" s="449"/>
      <c r="D100" s="449"/>
      <c r="E100" s="449"/>
      <c r="F100" s="449"/>
      <c r="G100" s="449"/>
      <c r="H100" s="449"/>
      <c r="I100" s="449"/>
      <c r="J100" s="450"/>
      <c r="N100" s="43"/>
      <c r="O100" s="43"/>
      <c r="P100" s="43"/>
      <c r="Q100" s="43"/>
      <c r="R100" s="43"/>
    </row>
    <row r="101" spans="1:75" ht="24" customHeight="1">
      <c r="A101" s="169" t="s">
        <v>97</v>
      </c>
      <c r="B101" s="72" t="s">
        <v>160</v>
      </c>
      <c r="C101" s="20">
        <v>38961</v>
      </c>
      <c r="D101" s="414" t="s">
        <v>43</v>
      </c>
      <c r="E101" s="90"/>
      <c r="F101" s="35">
        <f>9.6+9.6+19.2+10.2+3+10.2+1+10.2+90+10</f>
        <v>173</v>
      </c>
      <c r="G101" s="35">
        <f>90+10</f>
        <v>100</v>
      </c>
      <c r="H101" s="35">
        <f>9.6+9.6+19.2+10.2+3+10.2+1+10.2</f>
        <v>73</v>
      </c>
      <c r="I101" s="56"/>
      <c r="J101" s="328" t="s">
        <v>161</v>
      </c>
      <c r="N101" s="19"/>
      <c r="O101" s="19"/>
      <c r="P101" s="19"/>
      <c r="Q101" s="19"/>
      <c r="R101" s="45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</row>
    <row r="102" spans="1:18" ht="19.5" customHeight="1">
      <c r="A102" s="278"/>
      <c r="B102" s="83" t="s">
        <v>124</v>
      </c>
      <c r="C102" s="20">
        <v>38961</v>
      </c>
      <c r="D102" s="533"/>
      <c r="E102" s="90"/>
      <c r="F102" s="35">
        <v>140</v>
      </c>
      <c r="G102" s="35"/>
      <c r="H102" s="35">
        <v>140</v>
      </c>
      <c r="I102" s="56"/>
      <c r="J102" s="173" t="s">
        <v>34</v>
      </c>
      <c r="N102" s="42"/>
      <c r="O102" s="42"/>
      <c r="P102" s="42"/>
      <c r="Q102" s="42"/>
      <c r="R102" s="42"/>
    </row>
    <row r="103" spans="1:18" ht="19.5" customHeight="1">
      <c r="A103" s="279"/>
      <c r="B103" s="72" t="s">
        <v>123</v>
      </c>
      <c r="C103" s="20">
        <v>38961</v>
      </c>
      <c r="D103" s="533"/>
      <c r="E103" s="90"/>
      <c r="F103" s="36">
        <v>45</v>
      </c>
      <c r="G103" s="36">
        <v>0</v>
      </c>
      <c r="H103" s="36">
        <v>45</v>
      </c>
      <c r="I103" s="36"/>
      <c r="J103" s="108" t="s">
        <v>64</v>
      </c>
      <c r="N103" s="42"/>
      <c r="O103" s="42"/>
      <c r="P103" s="42"/>
      <c r="Q103" s="42"/>
      <c r="R103" s="42"/>
    </row>
    <row r="104" spans="1:18" ht="24" customHeight="1">
      <c r="A104" s="169" t="s">
        <v>98</v>
      </c>
      <c r="B104" s="363" t="s">
        <v>199</v>
      </c>
      <c r="C104" s="280"/>
      <c r="D104" s="2"/>
      <c r="E104" s="281"/>
      <c r="F104" s="15"/>
      <c r="G104" s="281"/>
      <c r="H104" s="281"/>
      <c r="I104" s="281"/>
      <c r="J104" s="156"/>
      <c r="N104" s="42"/>
      <c r="O104" s="42"/>
      <c r="P104" s="42"/>
      <c r="Q104" s="42"/>
      <c r="R104" s="42"/>
    </row>
    <row r="105" spans="1:18" ht="24.75" customHeight="1">
      <c r="A105" s="148"/>
      <c r="B105" s="73" t="s">
        <v>161</v>
      </c>
      <c r="C105" s="271"/>
      <c r="D105" s="24" t="s">
        <v>54</v>
      </c>
      <c r="E105" s="58">
        <v>215</v>
      </c>
      <c r="F105" s="52">
        <v>106.6</v>
      </c>
      <c r="G105" s="52">
        <v>106.6</v>
      </c>
      <c r="H105" s="52">
        <v>0</v>
      </c>
      <c r="I105" s="16"/>
      <c r="J105" s="108" t="s">
        <v>161</v>
      </c>
      <c r="N105" s="42"/>
      <c r="O105" s="42"/>
      <c r="P105" s="42"/>
      <c r="Q105" s="42"/>
      <c r="R105" s="42"/>
    </row>
    <row r="106" spans="1:18" ht="19.5" customHeight="1">
      <c r="A106" s="148"/>
      <c r="B106" s="73" t="s">
        <v>47</v>
      </c>
      <c r="C106" s="20">
        <v>38961</v>
      </c>
      <c r="D106" s="78" t="s">
        <v>68</v>
      </c>
      <c r="E106" s="58">
        <v>260</v>
      </c>
      <c r="F106" s="52">
        <v>310</v>
      </c>
      <c r="G106" s="52">
        <v>0</v>
      </c>
      <c r="H106" s="52">
        <v>310</v>
      </c>
      <c r="I106" s="16"/>
      <c r="J106" s="173" t="s">
        <v>34</v>
      </c>
      <c r="N106" s="42"/>
      <c r="O106" s="42"/>
      <c r="P106" s="42"/>
      <c r="Q106" s="42"/>
      <c r="R106" s="42"/>
    </row>
    <row r="107" spans="1:18" ht="18.75" customHeight="1">
      <c r="A107" s="149"/>
      <c r="B107" s="80" t="s">
        <v>46</v>
      </c>
      <c r="C107" s="75">
        <v>38961</v>
      </c>
      <c r="D107" s="28" t="s">
        <v>54</v>
      </c>
      <c r="E107" s="260">
        <v>375.6</v>
      </c>
      <c r="F107" s="38">
        <v>200.625</v>
      </c>
      <c r="G107" s="38">
        <v>0</v>
      </c>
      <c r="H107" s="38">
        <v>201</v>
      </c>
      <c r="I107" s="38"/>
      <c r="J107" s="174" t="s">
        <v>64</v>
      </c>
      <c r="N107" s="43"/>
      <c r="O107" s="43"/>
      <c r="P107" s="43"/>
      <c r="Q107" s="43"/>
      <c r="R107" s="43"/>
    </row>
    <row r="108" spans="1:18" ht="19.5" customHeight="1" hidden="1" thickBot="1">
      <c r="A108" s="148"/>
      <c r="B108" s="201" t="s">
        <v>178</v>
      </c>
      <c r="C108" s="282"/>
      <c r="D108" s="4"/>
      <c r="E108" s="89"/>
      <c r="F108" s="364">
        <f>F101+F102+F103+F105+F106+F107</f>
        <v>975.225</v>
      </c>
      <c r="G108" s="364">
        <f>G101+G105+G106+G107</f>
        <v>206.6</v>
      </c>
      <c r="H108" s="364">
        <f>H101+H102+H103+H105+H106+H107</f>
        <v>769</v>
      </c>
      <c r="I108" s="89"/>
      <c r="J108" s="283"/>
      <c r="N108" s="43"/>
      <c r="O108" s="43"/>
      <c r="P108" s="43"/>
      <c r="Q108" s="43"/>
      <c r="R108" s="43"/>
    </row>
    <row r="109" spans="1:18" ht="85.5" customHeight="1" hidden="1" thickBot="1">
      <c r="A109" s="284" t="s">
        <v>99</v>
      </c>
      <c r="B109" s="285" t="s">
        <v>126</v>
      </c>
      <c r="C109" s="286">
        <v>38261</v>
      </c>
      <c r="D109" s="286" t="s">
        <v>186</v>
      </c>
      <c r="E109" s="384">
        <v>3</v>
      </c>
      <c r="F109" s="385" t="s">
        <v>125</v>
      </c>
      <c r="G109" s="385" t="s">
        <v>125</v>
      </c>
      <c r="H109" s="385" t="s">
        <v>125</v>
      </c>
      <c r="I109" s="385" t="s">
        <v>125</v>
      </c>
      <c r="J109" s="386" t="s">
        <v>193</v>
      </c>
      <c r="N109" s="43"/>
      <c r="O109" s="43"/>
      <c r="P109" s="43"/>
      <c r="Q109" s="43"/>
      <c r="R109" s="43"/>
    </row>
    <row r="110" spans="1:18" ht="85.5" customHeight="1" thickBot="1">
      <c r="A110" s="381" t="s">
        <v>99</v>
      </c>
      <c r="B110" s="382" t="s">
        <v>126</v>
      </c>
      <c r="C110" s="383">
        <v>38961</v>
      </c>
      <c r="D110" s="383" t="s">
        <v>186</v>
      </c>
      <c r="E110" s="403">
        <v>3</v>
      </c>
      <c r="F110" s="404"/>
      <c r="G110" s="404"/>
      <c r="H110" s="404"/>
      <c r="I110" s="404"/>
      <c r="J110" s="405"/>
      <c r="N110" s="43"/>
      <c r="O110" s="43"/>
      <c r="P110" s="43"/>
      <c r="Q110" s="43"/>
      <c r="R110" s="43"/>
    </row>
    <row r="111" spans="1:22" ht="19.5" customHeight="1">
      <c r="A111" s="498" t="s">
        <v>69</v>
      </c>
      <c r="B111" s="499"/>
      <c r="C111" s="499"/>
      <c r="D111" s="499"/>
      <c r="E111" s="499"/>
      <c r="F111" s="499"/>
      <c r="G111" s="499"/>
      <c r="H111" s="499"/>
      <c r="I111" s="499"/>
      <c r="J111" s="500"/>
      <c r="N111" s="47"/>
      <c r="O111" s="47"/>
      <c r="P111" s="47"/>
      <c r="Q111" s="47"/>
      <c r="R111" s="47"/>
      <c r="S111" s="19"/>
      <c r="T111" s="19"/>
      <c r="U111" s="19"/>
      <c r="V111" s="19"/>
    </row>
    <row r="112" spans="1:22" ht="19.5" customHeight="1">
      <c r="A112" s="351" t="s">
        <v>100</v>
      </c>
      <c r="B112" s="79" t="s">
        <v>157</v>
      </c>
      <c r="C112" s="2"/>
      <c r="D112" s="70"/>
      <c r="E112" s="145">
        <f>SUM(E113:E119)</f>
        <v>84</v>
      </c>
      <c r="F112" s="146">
        <f>SUM(F113:F119)</f>
        <v>613.5</v>
      </c>
      <c r="G112" s="146"/>
      <c r="H112" s="146">
        <f>SUM(H113:H119)</f>
        <v>613.5</v>
      </c>
      <c r="I112" s="287"/>
      <c r="J112" s="156"/>
      <c r="N112" s="47"/>
      <c r="O112" s="47"/>
      <c r="P112" s="47"/>
      <c r="Q112" s="47"/>
      <c r="R112" s="47"/>
      <c r="S112" s="19"/>
      <c r="T112" s="19"/>
      <c r="U112" s="19"/>
      <c r="V112" s="19"/>
    </row>
    <row r="113" spans="1:22" ht="19.5" customHeight="1">
      <c r="A113" s="175"/>
      <c r="B113" s="73" t="s">
        <v>158</v>
      </c>
      <c r="C113" s="59">
        <v>38961</v>
      </c>
      <c r="D113" s="423" t="s">
        <v>2</v>
      </c>
      <c r="E113" s="52">
        <v>9</v>
      </c>
      <c r="F113" s="35">
        <v>288.5</v>
      </c>
      <c r="G113" s="35"/>
      <c r="H113" s="35">
        <v>288.5</v>
      </c>
      <c r="I113" s="35"/>
      <c r="J113" s="108" t="s">
        <v>63</v>
      </c>
      <c r="N113" s="47"/>
      <c r="O113" s="47"/>
      <c r="P113" s="47"/>
      <c r="Q113" s="47"/>
      <c r="R113" s="47"/>
      <c r="S113" s="19"/>
      <c r="T113" s="19"/>
      <c r="U113" s="19"/>
      <c r="V113" s="19"/>
    </row>
    <row r="114" spans="1:22" ht="19.5" customHeight="1">
      <c r="A114" s="175"/>
      <c r="B114" s="73" t="s">
        <v>65</v>
      </c>
      <c r="C114" s="59">
        <v>38961</v>
      </c>
      <c r="D114" s="423"/>
      <c r="E114" s="52">
        <v>5</v>
      </c>
      <c r="F114" s="35">
        <v>185</v>
      </c>
      <c r="G114" s="35"/>
      <c r="H114" s="35">
        <v>185</v>
      </c>
      <c r="I114" s="35"/>
      <c r="J114" s="108" t="s">
        <v>65</v>
      </c>
      <c r="N114" s="47"/>
      <c r="O114" s="47"/>
      <c r="P114" s="47"/>
      <c r="Q114" s="47"/>
      <c r="R114" s="47"/>
      <c r="S114" s="19"/>
      <c r="T114" s="19"/>
      <c r="U114" s="19"/>
      <c r="V114" s="19"/>
    </row>
    <row r="115" spans="1:22" ht="19.5" customHeight="1">
      <c r="A115" s="175"/>
      <c r="B115" s="73" t="s">
        <v>20</v>
      </c>
      <c r="C115" s="59">
        <v>38991</v>
      </c>
      <c r="D115" s="423"/>
      <c r="E115" s="52">
        <v>3</v>
      </c>
      <c r="F115" s="35">
        <v>30</v>
      </c>
      <c r="G115" s="35"/>
      <c r="H115" s="35">
        <v>30</v>
      </c>
      <c r="I115" s="35"/>
      <c r="J115" s="108" t="s">
        <v>20</v>
      </c>
      <c r="N115" s="47"/>
      <c r="O115" s="47"/>
      <c r="P115" s="47"/>
      <c r="Q115" s="47"/>
      <c r="R115" s="47"/>
      <c r="S115" s="19"/>
      <c r="T115" s="19"/>
      <c r="U115" s="19"/>
      <c r="V115" s="19"/>
    </row>
    <row r="116" spans="1:22" ht="19.5" customHeight="1">
      <c r="A116" s="175"/>
      <c r="B116" s="73" t="s">
        <v>62</v>
      </c>
      <c r="C116" s="59">
        <v>38961</v>
      </c>
      <c r="D116" s="423"/>
      <c r="E116" s="52">
        <v>3</v>
      </c>
      <c r="F116" s="35">
        <v>50</v>
      </c>
      <c r="G116" s="35"/>
      <c r="H116" s="35">
        <v>50</v>
      </c>
      <c r="I116" s="35"/>
      <c r="J116" s="108" t="s">
        <v>62</v>
      </c>
      <c r="N116" s="47"/>
      <c r="O116" s="47"/>
      <c r="P116" s="47"/>
      <c r="Q116" s="47"/>
      <c r="R116" s="47"/>
      <c r="S116" s="19"/>
      <c r="T116" s="19"/>
      <c r="U116" s="19"/>
      <c r="V116" s="19"/>
    </row>
    <row r="117" spans="1:22" ht="19.5" customHeight="1">
      <c r="A117" s="175"/>
      <c r="B117" s="73" t="s">
        <v>64</v>
      </c>
      <c r="C117" s="59">
        <v>38961</v>
      </c>
      <c r="D117" s="423"/>
      <c r="E117" s="52">
        <v>4</v>
      </c>
      <c r="F117" s="35">
        <v>30</v>
      </c>
      <c r="G117" s="35"/>
      <c r="H117" s="35">
        <v>30</v>
      </c>
      <c r="I117" s="35"/>
      <c r="J117" s="108" t="s">
        <v>64</v>
      </c>
      <c r="L117" s="1">
        <f>98.4+122.4</f>
        <v>220.8</v>
      </c>
      <c r="N117" s="47"/>
      <c r="O117" s="47"/>
      <c r="P117" s="47"/>
      <c r="Q117" s="47"/>
      <c r="R117" s="47"/>
      <c r="S117" s="19"/>
      <c r="T117" s="19"/>
      <c r="U117" s="19"/>
      <c r="V117" s="19"/>
    </row>
    <row r="118" spans="1:22" ht="19.5" customHeight="1">
      <c r="A118" s="175"/>
      <c r="B118" s="73" t="s">
        <v>66</v>
      </c>
      <c r="C118" s="59">
        <v>38961</v>
      </c>
      <c r="D118" s="423"/>
      <c r="E118" s="52">
        <v>3</v>
      </c>
      <c r="F118" s="35">
        <v>30</v>
      </c>
      <c r="G118" s="35"/>
      <c r="H118" s="35">
        <v>30</v>
      </c>
      <c r="I118" s="35"/>
      <c r="J118" s="184" t="s">
        <v>66</v>
      </c>
      <c r="N118" s="47"/>
      <c r="O118" s="47"/>
      <c r="P118" s="47"/>
      <c r="Q118" s="47"/>
      <c r="R118" s="47"/>
      <c r="S118" s="19"/>
      <c r="T118" s="19"/>
      <c r="U118" s="19"/>
      <c r="V118" s="19"/>
    </row>
    <row r="119" spans="1:22" ht="29.25" customHeight="1">
      <c r="A119" s="176"/>
      <c r="B119" s="80" t="s">
        <v>264</v>
      </c>
      <c r="C119" s="74">
        <v>38990</v>
      </c>
      <c r="D119" s="424"/>
      <c r="E119" s="259">
        <v>57</v>
      </c>
      <c r="F119" s="36" t="s">
        <v>169</v>
      </c>
      <c r="G119" s="57"/>
      <c r="H119" s="36" t="s">
        <v>169</v>
      </c>
      <c r="I119" s="57"/>
      <c r="J119" s="337" t="s">
        <v>264</v>
      </c>
      <c r="N119" s="47"/>
      <c r="O119" s="47"/>
      <c r="P119" s="47"/>
      <c r="Q119" s="47"/>
      <c r="R119" s="47"/>
      <c r="S119" s="19"/>
      <c r="T119" s="19"/>
      <c r="U119" s="19"/>
      <c r="V119" s="19"/>
    </row>
    <row r="120" spans="1:22" ht="19.5" customHeight="1">
      <c r="A120" s="158">
        <v>1</v>
      </c>
      <c r="B120" s="272">
        <v>2</v>
      </c>
      <c r="C120" s="288">
        <v>3</v>
      </c>
      <c r="D120" s="288">
        <v>4</v>
      </c>
      <c r="E120" s="269">
        <v>5</v>
      </c>
      <c r="F120" s="269">
        <v>6</v>
      </c>
      <c r="G120" s="269">
        <v>7</v>
      </c>
      <c r="H120" s="269">
        <v>8</v>
      </c>
      <c r="I120" s="269">
        <v>9</v>
      </c>
      <c r="J120" s="289">
        <v>10</v>
      </c>
      <c r="N120" s="47"/>
      <c r="O120" s="47"/>
      <c r="P120" s="47"/>
      <c r="Q120" s="47"/>
      <c r="R120" s="47"/>
      <c r="S120" s="19"/>
      <c r="T120" s="19"/>
      <c r="U120" s="19"/>
      <c r="V120" s="19"/>
    </row>
    <row r="121" spans="1:22" ht="19.5" customHeight="1">
      <c r="A121" s="195" t="s">
        <v>101</v>
      </c>
      <c r="B121" s="97" t="s">
        <v>21</v>
      </c>
      <c r="C121" s="2"/>
      <c r="D121" s="414" t="s">
        <v>33</v>
      </c>
      <c r="E121" s="145">
        <f>SUM(E122:E126)</f>
        <v>46562.2</v>
      </c>
      <c r="F121" s="145">
        <f>SUM(F122:F126)</f>
        <v>31074.608</v>
      </c>
      <c r="G121" s="145">
        <f>SUM(G122:G126)</f>
        <v>30539.608</v>
      </c>
      <c r="H121" s="145">
        <f>SUM(H122:H126)</f>
        <v>250</v>
      </c>
      <c r="I121" s="86"/>
      <c r="J121" s="157"/>
      <c r="N121" s="47"/>
      <c r="O121" s="47"/>
      <c r="P121" s="47"/>
      <c r="Q121" s="47"/>
      <c r="R121" s="47"/>
      <c r="S121" s="19"/>
      <c r="T121" s="19"/>
      <c r="U121" s="19"/>
      <c r="V121" s="19"/>
    </row>
    <row r="122" spans="1:22" ht="19.5" customHeight="1">
      <c r="A122" s="171"/>
      <c r="B122" s="73" t="s">
        <v>158</v>
      </c>
      <c r="C122" s="59">
        <v>38961</v>
      </c>
      <c r="D122" s="416"/>
      <c r="E122" s="52">
        <v>1092.2</v>
      </c>
      <c r="F122" s="58">
        <v>678</v>
      </c>
      <c r="G122" s="52">
        <v>678</v>
      </c>
      <c r="H122" s="52">
        <v>0</v>
      </c>
      <c r="I122" s="52"/>
      <c r="J122" s="108" t="s">
        <v>63</v>
      </c>
      <c r="N122" s="47"/>
      <c r="O122" s="47"/>
      <c r="P122" s="47"/>
      <c r="Q122" s="47"/>
      <c r="R122" s="47"/>
      <c r="S122" s="19"/>
      <c r="T122" s="19"/>
      <c r="U122" s="19"/>
      <c r="V122" s="19"/>
    </row>
    <row r="123" spans="1:22" ht="19.5" customHeight="1">
      <c r="A123" s="171"/>
      <c r="B123" s="73" t="s">
        <v>65</v>
      </c>
      <c r="C123" s="59">
        <v>38991</v>
      </c>
      <c r="D123" s="416"/>
      <c r="E123" s="52">
        <v>640</v>
      </c>
      <c r="F123" s="58">
        <v>833</v>
      </c>
      <c r="G123" s="52">
        <v>298</v>
      </c>
      <c r="H123" s="52">
        <v>250</v>
      </c>
      <c r="I123" s="52">
        <v>285</v>
      </c>
      <c r="J123" s="108" t="s">
        <v>65</v>
      </c>
      <c r="N123" s="47"/>
      <c r="O123" s="47"/>
      <c r="P123" s="47"/>
      <c r="Q123" s="47"/>
      <c r="R123" s="47"/>
      <c r="S123" s="19"/>
      <c r="T123" s="19"/>
      <c r="U123" s="19"/>
      <c r="V123" s="19"/>
    </row>
    <row r="124" spans="1:22" ht="19.5" customHeight="1">
      <c r="A124" s="171"/>
      <c r="B124" s="73" t="s">
        <v>20</v>
      </c>
      <c r="C124" s="59">
        <v>38991</v>
      </c>
      <c r="D124" s="416"/>
      <c r="E124" s="52">
        <v>1027</v>
      </c>
      <c r="F124" s="58">
        <v>761.4</v>
      </c>
      <c r="G124" s="52">
        <v>761.4</v>
      </c>
      <c r="H124" s="52">
        <v>0</v>
      </c>
      <c r="I124" s="52"/>
      <c r="J124" s="108" t="s">
        <v>20</v>
      </c>
      <c r="N124" s="47"/>
      <c r="O124" s="47"/>
      <c r="P124" s="47"/>
      <c r="Q124" s="47"/>
      <c r="R124" s="47"/>
      <c r="S124" s="19"/>
      <c r="T124" s="19"/>
      <c r="U124" s="19"/>
      <c r="V124" s="19"/>
    </row>
    <row r="125" spans="1:22" ht="19.5" customHeight="1">
      <c r="A125" s="171"/>
      <c r="B125" s="73" t="s">
        <v>64</v>
      </c>
      <c r="C125" s="59">
        <v>38961</v>
      </c>
      <c r="D125" s="416"/>
      <c r="E125" s="52">
        <v>120</v>
      </c>
      <c r="F125" s="58">
        <v>107.8</v>
      </c>
      <c r="G125" s="52">
        <v>107.8</v>
      </c>
      <c r="H125" s="52">
        <v>0</v>
      </c>
      <c r="I125" s="52"/>
      <c r="J125" s="108" t="s">
        <v>64</v>
      </c>
      <c r="N125" s="47"/>
      <c r="O125" s="47"/>
      <c r="P125" s="47"/>
      <c r="Q125" s="47"/>
      <c r="R125" s="47"/>
      <c r="S125" s="19"/>
      <c r="T125" s="19"/>
      <c r="U125" s="19"/>
      <c r="V125" s="19"/>
    </row>
    <row r="126" spans="1:22" ht="19.5" customHeight="1">
      <c r="A126" s="149"/>
      <c r="B126" s="80" t="s">
        <v>187</v>
      </c>
      <c r="C126" s="74">
        <v>38991</v>
      </c>
      <c r="D126" s="534"/>
      <c r="E126" s="38">
        <f>7000+36683</f>
        <v>43683</v>
      </c>
      <c r="F126" s="335">
        <f>4955.34+23739.068</f>
        <v>28694.408</v>
      </c>
      <c r="G126" s="36">
        <f>F126</f>
        <v>28694.408</v>
      </c>
      <c r="H126" s="36">
        <v>0</v>
      </c>
      <c r="I126" s="57"/>
      <c r="J126" s="174" t="s">
        <v>187</v>
      </c>
      <c r="N126" s="47"/>
      <c r="O126" s="47"/>
      <c r="P126" s="47"/>
      <c r="Q126" s="47"/>
      <c r="R126" s="47"/>
      <c r="S126" s="19"/>
      <c r="T126" s="19"/>
      <c r="U126" s="19"/>
      <c r="V126" s="19"/>
    </row>
    <row r="127" spans="1:22" ht="19.5" customHeight="1">
      <c r="A127" s="216" t="s">
        <v>254</v>
      </c>
      <c r="B127" s="233" t="s">
        <v>195</v>
      </c>
      <c r="C127" s="8"/>
      <c r="D127" s="451" t="s">
        <v>54</v>
      </c>
      <c r="E127" s="367">
        <f>SUM(E128:E133)</f>
        <v>1633.5</v>
      </c>
      <c r="F127" s="367">
        <f>SUM(F128:F133)</f>
        <v>525.5</v>
      </c>
      <c r="G127" s="290"/>
      <c r="H127" s="367">
        <f>SUM(H128:H133)</f>
        <v>525.5</v>
      </c>
      <c r="I127" s="290"/>
      <c r="J127" s="234"/>
      <c r="N127" s="47"/>
      <c r="O127" s="47"/>
      <c r="P127" s="47"/>
      <c r="Q127" s="47"/>
      <c r="R127" s="47"/>
      <c r="S127" s="19"/>
      <c r="T127" s="19"/>
      <c r="U127" s="19"/>
      <c r="V127" s="19"/>
    </row>
    <row r="128" spans="1:22" ht="19.5" customHeight="1">
      <c r="A128" s="148"/>
      <c r="B128" s="48" t="s">
        <v>158</v>
      </c>
      <c r="C128" s="23">
        <v>38961</v>
      </c>
      <c r="D128" s="510"/>
      <c r="E128" s="35">
        <v>568.5</v>
      </c>
      <c r="F128" s="35">
        <v>118</v>
      </c>
      <c r="G128" s="35"/>
      <c r="H128" s="35">
        <v>118</v>
      </c>
      <c r="I128" s="35"/>
      <c r="J128" s="108" t="s">
        <v>63</v>
      </c>
      <c r="N128" s="47"/>
      <c r="O128" s="47"/>
      <c r="P128" s="47"/>
      <c r="Q128" s="47"/>
      <c r="R128" s="47"/>
      <c r="S128" s="19"/>
      <c r="T128" s="19"/>
      <c r="U128" s="19"/>
      <c r="V128" s="19"/>
    </row>
    <row r="129" spans="1:22" ht="19.5" customHeight="1">
      <c r="A129" s="148"/>
      <c r="B129" s="48" t="s">
        <v>65</v>
      </c>
      <c r="C129" s="23">
        <v>38961</v>
      </c>
      <c r="D129" s="510"/>
      <c r="E129" s="35">
        <v>165</v>
      </c>
      <c r="F129" s="69">
        <v>67.5</v>
      </c>
      <c r="G129" s="69"/>
      <c r="H129" s="69">
        <v>67.5</v>
      </c>
      <c r="I129" s="35"/>
      <c r="J129" s="108" t="s">
        <v>65</v>
      </c>
      <c r="N129" s="47"/>
      <c r="O129" s="47"/>
      <c r="P129" s="47"/>
      <c r="Q129" s="47"/>
      <c r="R129" s="47"/>
      <c r="S129" s="19"/>
      <c r="T129" s="19"/>
      <c r="U129" s="19"/>
      <c r="V129" s="19"/>
    </row>
    <row r="130" spans="1:22" ht="19.5" customHeight="1">
      <c r="A130" s="148"/>
      <c r="B130" s="48" t="s">
        <v>20</v>
      </c>
      <c r="C130" s="23">
        <v>38975</v>
      </c>
      <c r="D130" s="510"/>
      <c r="E130" s="35">
        <v>250</v>
      </c>
      <c r="F130" s="35">
        <v>100</v>
      </c>
      <c r="G130" s="35"/>
      <c r="H130" s="35">
        <v>100</v>
      </c>
      <c r="I130" s="35"/>
      <c r="J130" s="108" t="s">
        <v>20</v>
      </c>
      <c r="N130" s="47"/>
      <c r="O130" s="47"/>
      <c r="P130" s="47"/>
      <c r="Q130" s="47"/>
      <c r="R130" s="47"/>
      <c r="S130" s="19"/>
      <c r="T130" s="19"/>
      <c r="U130" s="19"/>
      <c r="V130" s="19"/>
    </row>
    <row r="131" spans="1:22" ht="19.5" customHeight="1">
      <c r="A131" s="148"/>
      <c r="B131" s="48" t="s">
        <v>62</v>
      </c>
      <c r="C131" s="23">
        <v>38961</v>
      </c>
      <c r="D131" s="510"/>
      <c r="E131" s="35">
        <v>100</v>
      </c>
      <c r="F131" s="35">
        <v>15</v>
      </c>
      <c r="G131" s="35"/>
      <c r="H131" s="35">
        <v>15</v>
      </c>
      <c r="I131" s="35"/>
      <c r="J131" s="108" t="s">
        <v>62</v>
      </c>
      <c r="N131" s="47"/>
      <c r="O131" s="47"/>
      <c r="P131" s="47"/>
      <c r="Q131" s="47"/>
      <c r="R131" s="47"/>
      <c r="S131" s="19"/>
      <c r="T131" s="19"/>
      <c r="U131" s="19"/>
      <c r="V131" s="19"/>
    </row>
    <row r="132" spans="1:22" ht="19.5" customHeight="1">
      <c r="A132" s="148"/>
      <c r="B132" s="48" t="s">
        <v>64</v>
      </c>
      <c r="C132" s="23">
        <v>38961</v>
      </c>
      <c r="D132" s="510"/>
      <c r="E132" s="35">
        <v>300</v>
      </c>
      <c r="F132" s="35">
        <v>150</v>
      </c>
      <c r="G132" s="35"/>
      <c r="H132" s="35">
        <v>150</v>
      </c>
      <c r="I132" s="35"/>
      <c r="J132" s="108" t="s">
        <v>64</v>
      </c>
      <c r="N132" s="47"/>
      <c r="O132" s="47"/>
      <c r="P132" s="47"/>
      <c r="Q132" s="47"/>
      <c r="R132" s="47"/>
      <c r="S132" s="19"/>
      <c r="T132" s="19"/>
      <c r="U132" s="19"/>
      <c r="V132" s="19"/>
    </row>
    <row r="133" spans="1:22" ht="19.5" customHeight="1">
      <c r="A133" s="148"/>
      <c r="B133" s="48" t="s">
        <v>66</v>
      </c>
      <c r="C133" s="23">
        <v>38991</v>
      </c>
      <c r="D133" s="510"/>
      <c r="E133" s="35">
        <v>250</v>
      </c>
      <c r="F133" s="35">
        <v>75</v>
      </c>
      <c r="G133" s="35"/>
      <c r="H133" s="35">
        <v>75</v>
      </c>
      <c r="I133" s="35"/>
      <c r="J133" s="108" t="s">
        <v>66</v>
      </c>
      <c r="N133" s="47"/>
      <c r="O133" s="47"/>
      <c r="P133" s="47"/>
      <c r="Q133" s="47"/>
      <c r="R133" s="47"/>
      <c r="S133" s="19"/>
      <c r="T133" s="19"/>
      <c r="U133" s="19"/>
      <c r="V133" s="19"/>
    </row>
    <row r="134" spans="1:22" ht="30.75" customHeight="1" thickBot="1">
      <c r="A134" s="148"/>
      <c r="B134" s="48" t="s">
        <v>264</v>
      </c>
      <c r="C134" s="23">
        <v>39005</v>
      </c>
      <c r="D134" s="402" t="s">
        <v>29</v>
      </c>
      <c r="E134" s="401">
        <f>12+1.5</f>
        <v>13.5</v>
      </c>
      <c r="F134" s="252" t="s">
        <v>169</v>
      </c>
      <c r="G134" s="291"/>
      <c r="H134" s="35" t="s">
        <v>169</v>
      </c>
      <c r="I134" s="56"/>
      <c r="J134" s="336" t="s">
        <v>264</v>
      </c>
      <c r="N134" s="47"/>
      <c r="O134" s="47"/>
      <c r="P134" s="47"/>
      <c r="Q134" s="47"/>
      <c r="R134" s="47"/>
      <c r="S134" s="19"/>
      <c r="T134" s="19"/>
      <c r="U134" s="19"/>
      <c r="V134" s="19"/>
    </row>
    <row r="135" spans="1:22" ht="18.75" customHeight="1" hidden="1" thickBot="1">
      <c r="A135" s="203"/>
      <c r="B135" s="368" t="s">
        <v>178</v>
      </c>
      <c r="C135" s="292"/>
      <c r="D135" s="253"/>
      <c r="E135" s="293"/>
      <c r="F135" s="369">
        <f>SUM(F113:F119)+SUM(F122:F126)+SUM(F128:F134)</f>
        <v>32213.608</v>
      </c>
      <c r="G135" s="369">
        <f>SUM(G113:G119)+SUM(G122:G126)+SUM(G128:G134)</f>
        <v>30539.608</v>
      </c>
      <c r="H135" s="369">
        <f>SUM(H113:H119)+SUM(H122:H126)+SUM(H128:H134)</f>
        <v>1389</v>
      </c>
      <c r="I135" s="294"/>
      <c r="J135" s="295"/>
      <c r="N135" s="47"/>
      <c r="O135" s="47"/>
      <c r="P135" s="47"/>
      <c r="Q135" s="47"/>
      <c r="R135" s="47"/>
      <c r="S135" s="19"/>
      <c r="T135" s="19"/>
      <c r="U135" s="19"/>
      <c r="V135" s="19"/>
    </row>
    <row r="136" spans="1:22" ht="19.5" customHeight="1">
      <c r="A136" s="505" t="s">
        <v>127</v>
      </c>
      <c r="B136" s="506"/>
      <c r="C136" s="506"/>
      <c r="D136" s="506"/>
      <c r="E136" s="506"/>
      <c r="F136" s="506"/>
      <c r="G136" s="506"/>
      <c r="H136" s="506"/>
      <c r="I136" s="506"/>
      <c r="J136" s="507"/>
      <c r="N136" s="47"/>
      <c r="O136" s="62"/>
      <c r="P136" s="47"/>
      <c r="Q136" s="47"/>
      <c r="R136" s="47"/>
      <c r="S136" s="19"/>
      <c r="T136" s="19"/>
      <c r="U136" s="19"/>
      <c r="V136" s="19"/>
    </row>
    <row r="137" spans="1:22" ht="61.5" customHeight="1">
      <c r="A137" s="351" t="s">
        <v>102</v>
      </c>
      <c r="B137" s="363" t="s">
        <v>136</v>
      </c>
      <c r="C137" s="12"/>
      <c r="D137" s="6"/>
      <c r="E137" s="55"/>
      <c r="F137" s="373">
        <f>SUM(F138:F145)</f>
        <v>928.3000000000001</v>
      </c>
      <c r="G137" s="373">
        <f>SUM(G138:G145)</f>
        <v>50</v>
      </c>
      <c r="H137" s="373">
        <f>SUM(H138:H145)</f>
        <v>878.6</v>
      </c>
      <c r="I137" s="287"/>
      <c r="J137" s="170"/>
      <c r="N137" s="47"/>
      <c r="O137" s="47"/>
      <c r="P137" s="47"/>
      <c r="Q137" s="47"/>
      <c r="R137" s="47"/>
      <c r="S137" s="19"/>
      <c r="T137" s="19"/>
      <c r="U137" s="19"/>
      <c r="V137" s="19"/>
    </row>
    <row r="138" spans="1:22" ht="19.5" customHeight="1">
      <c r="A138" s="177"/>
      <c r="B138" s="73" t="s">
        <v>158</v>
      </c>
      <c r="C138" s="508">
        <v>38961</v>
      </c>
      <c r="D138" s="508" t="s">
        <v>35</v>
      </c>
      <c r="E138" s="56"/>
      <c r="F138" s="69">
        <v>100</v>
      </c>
      <c r="G138" s="69">
        <v>0</v>
      </c>
      <c r="H138" s="69">
        <v>100</v>
      </c>
      <c r="I138" s="35"/>
      <c r="J138" s="108" t="s">
        <v>63</v>
      </c>
      <c r="N138" s="47"/>
      <c r="O138" s="47"/>
      <c r="P138" s="47"/>
      <c r="Q138" s="47"/>
      <c r="R138" s="47"/>
      <c r="S138" s="19"/>
      <c r="T138" s="19"/>
      <c r="U138" s="19"/>
      <c r="V138" s="19"/>
    </row>
    <row r="139" spans="1:22" ht="19.5" customHeight="1">
      <c r="A139" s="177"/>
      <c r="B139" s="73" t="s">
        <v>65</v>
      </c>
      <c r="C139" s="509"/>
      <c r="D139" s="509" t="s">
        <v>35</v>
      </c>
      <c r="E139" s="56"/>
      <c r="F139" s="69">
        <v>350</v>
      </c>
      <c r="G139" s="69">
        <v>0</v>
      </c>
      <c r="H139" s="69">
        <v>350</v>
      </c>
      <c r="I139" s="35"/>
      <c r="J139" s="108" t="s">
        <v>65</v>
      </c>
      <c r="N139" s="63"/>
      <c r="O139" s="64"/>
      <c r="P139" s="63"/>
      <c r="Q139" s="63"/>
      <c r="R139" s="63"/>
      <c r="S139" s="19"/>
      <c r="T139" s="19"/>
      <c r="U139" s="19"/>
      <c r="V139" s="19"/>
    </row>
    <row r="140" spans="1:22" ht="19.5" customHeight="1">
      <c r="A140" s="177"/>
      <c r="B140" s="73" t="s">
        <v>20</v>
      </c>
      <c r="C140" s="509"/>
      <c r="D140" s="509" t="s">
        <v>35</v>
      </c>
      <c r="E140" s="56"/>
      <c r="F140" s="69">
        <v>200</v>
      </c>
      <c r="G140" s="69">
        <v>0</v>
      </c>
      <c r="H140" s="69">
        <v>200</v>
      </c>
      <c r="I140" s="35"/>
      <c r="J140" s="108" t="s">
        <v>20</v>
      </c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9.5" customHeight="1">
      <c r="A141" s="177"/>
      <c r="B141" s="73" t="s">
        <v>62</v>
      </c>
      <c r="C141" s="509"/>
      <c r="D141" s="509" t="s">
        <v>35</v>
      </c>
      <c r="E141" s="56"/>
      <c r="F141" s="69">
        <f>45+10+30+6</f>
        <v>91</v>
      </c>
      <c r="G141" s="69">
        <v>0</v>
      </c>
      <c r="H141" s="69">
        <v>91</v>
      </c>
      <c r="I141" s="35"/>
      <c r="J141" s="108" t="s">
        <v>62</v>
      </c>
      <c r="N141" s="19"/>
      <c r="O141" s="19"/>
      <c r="P141" s="46"/>
      <c r="Q141" s="62"/>
      <c r="R141" s="19"/>
      <c r="S141" s="19"/>
      <c r="T141" s="19"/>
      <c r="U141" s="19"/>
      <c r="V141" s="19"/>
    </row>
    <row r="142" spans="1:22" ht="19.5" customHeight="1">
      <c r="A142" s="177"/>
      <c r="B142" s="73" t="s">
        <v>64</v>
      </c>
      <c r="C142" s="509"/>
      <c r="D142" s="509" t="s">
        <v>35</v>
      </c>
      <c r="E142" s="56"/>
      <c r="F142" s="69">
        <v>30</v>
      </c>
      <c r="G142" s="69">
        <v>0</v>
      </c>
      <c r="H142" s="69">
        <v>30</v>
      </c>
      <c r="I142" s="35"/>
      <c r="J142" s="108" t="s">
        <v>64</v>
      </c>
      <c r="N142" s="19"/>
      <c r="O142" s="19"/>
      <c r="P142" s="19"/>
      <c r="Q142" s="19"/>
      <c r="R142" s="45"/>
      <c r="S142" s="19"/>
      <c r="T142" s="19"/>
      <c r="U142" s="19"/>
      <c r="V142" s="19"/>
    </row>
    <row r="143" spans="1:22" ht="19.5" customHeight="1">
      <c r="A143" s="177"/>
      <c r="B143" s="73" t="s">
        <v>66</v>
      </c>
      <c r="C143" s="509"/>
      <c r="D143" s="509" t="s">
        <v>35</v>
      </c>
      <c r="E143" s="56"/>
      <c r="F143" s="69">
        <f>52.2+16.5+35</f>
        <v>103.7</v>
      </c>
      <c r="G143" s="69">
        <v>0</v>
      </c>
      <c r="H143" s="69">
        <f>104</f>
        <v>104</v>
      </c>
      <c r="I143" s="35"/>
      <c r="J143" s="108" t="s">
        <v>66</v>
      </c>
      <c r="N143" s="47"/>
      <c r="O143" s="47"/>
      <c r="P143" s="47"/>
      <c r="Q143" s="47"/>
      <c r="R143" s="47"/>
      <c r="S143" s="19"/>
      <c r="T143" s="19"/>
      <c r="U143" s="19"/>
      <c r="V143" s="19"/>
    </row>
    <row r="144" spans="1:22" ht="19.5" customHeight="1">
      <c r="A144" s="177"/>
      <c r="B144" s="48" t="s">
        <v>114</v>
      </c>
      <c r="C144" s="509"/>
      <c r="D144" s="509"/>
      <c r="E144" s="56"/>
      <c r="F144" s="69">
        <v>50</v>
      </c>
      <c r="G144" s="69">
        <v>50</v>
      </c>
      <c r="H144" s="69">
        <v>0</v>
      </c>
      <c r="I144" s="35"/>
      <c r="J144" s="108" t="s">
        <v>114</v>
      </c>
      <c r="N144" s="47"/>
      <c r="O144" s="47"/>
      <c r="P144" s="47"/>
      <c r="Q144" s="47"/>
      <c r="R144" s="47"/>
      <c r="S144" s="19"/>
      <c r="T144" s="19"/>
      <c r="U144" s="19"/>
      <c r="V144" s="19"/>
    </row>
    <row r="145" spans="1:22" ht="23.25" customHeight="1" thickBot="1">
      <c r="A145" s="247"/>
      <c r="B145" s="372" t="s">
        <v>161</v>
      </c>
      <c r="C145" s="296"/>
      <c r="D145" s="296"/>
      <c r="E145" s="297"/>
      <c r="F145" s="371">
        <v>3.6</v>
      </c>
      <c r="G145" s="371">
        <v>0</v>
      </c>
      <c r="H145" s="371">
        <v>3.6</v>
      </c>
      <c r="I145" s="370"/>
      <c r="J145" s="353" t="s">
        <v>161</v>
      </c>
      <c r="N145" s="47"/>
      <c r="O145" s="47"/>
      <c r="P145" s="47"/>
      <c r="Q145" s="47"/>
      <c r="R145" s="47"/>
      <c r="S145" s="19"/>
      <c r="T145" s="19"/>
      <c r="U145" s="19"/>
      <c r="V145" s="19"/>
    </row>
    <row r="146" spans="1:22" ht="27.75" customHeight="1" hidden="1" thickBot="1">
      <c r="A146" s="392"/>
      <c r="B146" s="393" t="s">
        <v>179</v>
      </c>
      <c r="C146" s="388"/>
      <c r="D146" s="388"/>
      <c r="E146" s="389"/>
      <c r="F146" s="390">
        <f>F137+F135+F108+F99+F86</f>
        <v>59052.297999999995</v>
      </c>
      <c r="G146" s="390">
        <f>G137+G135+G108+G99+G86</f>
        <v>40629.09299999999</v>
      </c>
      <c r="H146" s="390">
        <f>H137+H135+H108+H99+H86</f>
        <v>17838.879999999997</v>
      </c>
      <c r="I146" s="390">
        <f>I137+I135+I108+I99+I86</f>
        <v>10</v>
      </c>
      <c r="J146" s="391"/>
      <c r="N146" s="47"/>
      <c r="O146" s="47"/>
      <c r="P146" s="47"/>
      <c r="Q146" s="47"/>
      <c r="R146" s="47"/>
      <c r="S146" s="19"/>
      <c r="T146" s="19"/>
      <c r="U146" s="19"/>
      <c r="V146" s="19"/>
    </row>
    <row r="147" spans="1:22" ht="51" customHeight="1">
      <c r="A147" s="395" t="s">
        <v>257</v>
      </c>
      <c r="B147" s="121" t="s">
        <v>258</v>
      </c>
      <c r="C147" s="439" t="s">
        <v>259</v>
      </c>
      <c r="D147" s="442" t="s">
        <v>261</v>
      </c>
      <c r="E147" s="400">
        <f>SUM(E148:E154)</f>
        <v>1370</v>
      </c>
      <c r="F147" s="390"/>
      <c r="G147" s="390"/>
      <c r="H147" s="390"/>
      <c r="I147" s="390"/>
      <c r="J147" s="387"/>
      <c r="N147" s="47"/>
      <c r="O147" s="47"/>
      <c r="P147" s="47"/>
      <c r="Q147" s="47"/>
      <c r="R147" s="47"/>
      <c r="S147" s="19"/>
      <c r="T147" s="19"/>
      <c r="U147" s="19"/>
      <c r="V147" s="19"/>
    </row>
    <row r="148" spans="1:22" ht="27.75" customHeight="1">
      <c r="A148" s="396"/>
      <c r="B148" s="48" t="s">
        <v>154</v>
      </c>
      <c r="C148" s="440"/>
      <c r="D148" s="443"/>
      <c r="E148" s="24">
        <f>288</f>
        <v>288</v>
      </c>
      <c r="F148" s="394"/>
      <c r="G148" s="394"/>
      <c r="H148" s="394"/>
      <c r="I148" s="394"/>
      <c r="J148" s="108" t="s">
        <v>260</v>
      </c>
      <c r="N148" s="47"/>
      <c r="O148" s="47"/>
      <c r="P148" s="47"/>
      <c r="Q148" s="47"/>
      <c r="R148" s="47"/>
      <c r="S148" s="19"/>
      <c r="T148" s="19"/>
      <c r="U148" s="19"/>
      <c r="V148" s="19"/>
    </row>
    <row r="149" spans="1:22" ht="27.75" customHeight="1">
      <c r="A149" s="396"/>
      <c r="B149" s="48" t="s">
        <v>65</v>
      </c>
      <c r="C149" s="440"/>
      <c r="D149" s="443"/>
      <c r="E149" s="24">
        <v>236</v>
      </c>
      <c r="F149" s="394"/>
      <c r="G149" s="394"/>
      <c r="H149" s="394"/>
      <c r="I149" s="394"/>
      <c r="J149" s="108" t="s">
        <v>65</v>
      </c>
      <c r="N149" s="47"/>
      <c r="O149" s="47"/>
      <c r="P149" s="47"/>
      <c r="Q149" s="47"/>
      <c r="R149" s="47"/>
      <c r="S149" s="19"/>
      <c r="T149" s="19"/>
      <c r="U149" s="19"/>
      <c r="V149" s="19"/>
    </row>
    <row r="150" spans="1:22" ht="27.75" customHeight="1">
      <c r="A150" s="396"/>
      <c r="B150" s="48" t="s">
        <v>20</v>
      </c>
      <c r="C150" s="440"/>
      <c r="D150" s="443"/>
      <c r="E150" s="24">
        <v>157</v>
      </c>
      <c r="F150" s="394"/>
      <c r="G150" s="394"/>
      <c r="H150" s="394"/>
      <c r="I150" s="394"/>
      <c r="J150" s="108" t="s">
        <v>20</v>
      </c>
      <c r="N150" s="47"/>
      <c r="O150" s="47"/>
      <c r="P150" s="47"/>
      <c r="Q150" s="47"/>
      <c r="R150" s="47"/>
      <c r="S150" s="19"/>
      <c r="T150" s="19"/>
      <c r="U150" s="19"/>
      <c r="V150" s="19"/>
    </row>
    <row r="151" spans="1:22" ht="27.75" customHeight="1">
      <c r="A151" s="396"/>
      <c r="B151" s="48" t="s">
        <v>62</v>
      </c>
      <c r="C151" s="440"/>
      <c r="D151" s="443"/>
      <c r="E151" s="24">
        <v>219</v>
      </c>
      <c r="F151" s="394"/>
      <c r="G151" s="394"/>
      <c r="H151" s="394"/>
      <c r="I151" s="394"/>
      <c r="J151" s="108" t="s">
        <v>62</v>
      </c>
      <c r="N151" s="47"/>
      <c r="O151" s="47"/>
      <c r="P151" s="47"/>
      <c r="Q151" s="47"/>
      <c r="R151" s="47"/>
      <c r="S151" s="19"/>
      <c r="T151" s="19"/>
      <c r="U151" s="19"/>
      <c r="V151" s="19"/>
    </row>
    <row r="152" spans="1:22" ht="27.75" customHeight="1">
      <c r="A152" s="396"/>
      <c r="B152" s="48" t="s">
        <v>64</v>
      </c>
      <c r="C152" s="440"/>
      <c r="D152" s="443"/>
      <c r="E152" s="24">
        <v>298</v>
      </c>
      <c r="F152" s="394"/>
      <c r="G152" s="394"/>
      <c r="H152" s="394"/>
      <c r="I152" s="394"/>
      <c r="J152" s="108" t="s">
        <v>64</v>
      </c>
      <c r="N152" s="47"/>
      <c r="O152" s="47"/>
      <c r="P152" s="47"/>
      <c r="Q152" s="47"/>
      <c r="R152" s="47"/>
      <c r="S152" s="19"/>
      <c r="T152" s="19"/>
      <c r="U152" s="19"/>
      <c r="V152" s="19"/>
    </row>
    <row r="153" spans="1:22" ht="27.75" customHeight="1">
      <c r="A153" s="396"/>
      <c r="B153" s="48" t="s">
        <v>66</v>
      </c>
      <c r="C153" s="440"/>
      <c r="D153" s="443"/>
      <c r="E153" s="24">
        <v>169</v>
      </c>
      <c r="F153" s="394"/>
      <c r="G153" s="394"/>
      <c r="H153" s="394"/>
      <c r="I153" s="394"/>
      <c r="J153" s="108" t="s">
        <v>66</v>
      </c>
      <c r="N153" s="47"/>
      <c r="O153" s="47"/>
      <c r="P153" s="47"/>
      <c r="Q153" s="47"/>
      <c r="R153" s="47"/>
      <c r="S153" s="19"/>
      <c r="T153" s="19"/>
      <c r="U153" s="19"/>
      <c r="V153" s="19"/>
    </row>
    <row r="154" spans="1:22" ht="27.75" customHeight="1" thickBot="1">
      <c r="A154" s="397"/>
      <c r="B154" s="398" t="s">
        <v>161</v>
      </c>
      <c r="C154" s="441"/>
      <c r="D154" s="444"/>
      <c r="E154" s="147">
        <v>3</v>
      </c>
      <c r="F154" s="399"/>
      <c r="G154" s="399"/>
      <c r="H154" s="399"/>
      <c r="I154" s="399"/>
      <c r="J154" s="353" t="s">
        <v>161</v>
      </c>
      <c r="N154" s="47"/>
      <c r="O154" s="47"/>
      <c r="P154" s="47"/>
      <c r="Q154" s="47"/>
      <c r="R154" s="47"/>
      <c r="S154" s="19"/>
      <c r="T154" s="19"/>
      <c r="U154" s="19"/>
      <c r="V154" s="19"/>
    </row>
    <row r="155" spans="1:10" ht="19.5" customHeight="1">
      <c r="A155" s="498" t="s">
        <v>70</v>
      </c>
      <c r="B155" s="499"/>
      <c r="C155" s="499"/>
      <c r="D155" s="499"/>
      <c r="E155" s="499"/>
      <c r="F155" s="499"/>
      <c r="G155" s="499"/>
      <c r="H155" s="499"/>
      <c r="I155" s="499"/>
      <c r="J155" s="500"/>
    </row>
    <row r="156" spans="1:10" ht="19.5" customHeight="1">
      <c r="A156" s="501" t="s">
        <v>71</v>
      </c>
      <c r="B156" s="502"/>
      <c r="C156" s="502"/>
      <c r="D156" s="502"/>
      <c r="E156" s="502"/>
      <c r="F156" s="502"/>
      <c r="G156" s="502"/>
      <c r="H156" s="502"/>
      <c r="I156" s="502"/>
      <c r="J156" s="503"/>
    </row>
    <row r="157" spans="1:10" ht="27" customHeight="1">
      <c r="A157" s="195" t="s">
        <v>103</v>
      </c>
      <c r="B157" s="379" t="s">
        <v>244</v>
      </c>
      <c r="C157" s="101"/>
      <c r="D157" s="504" t="s">
        <v>31</v>
      </c>
      <c r="E157" s="196"/>
      <c r="F157" s="196">
        <f>SUM(F159:F160)</f>
        <v>3455</v>
      </c>
      <c r="G157" s="196">
        <f>SUM(G159:G160)</f>
        <v>3455</v>
      </c>
      <c r="H157" s="196">
        <f>SUM(H159:H160)</f>
        <v>7</v>
      </c>
      <c r="I157" s="104"/>
      <c r="J157" s="328"/>
    </row>
    <row r="158" spans="1:10" ht="27" customHeight="1">
      <c r="A158" s="216"/>
      <c r="B158" s="44" t="s">
        <v>22</v>
      </c>
      <c r="C158" s="23">
        <v>38961</v>
      </c>
      <c r="D158" s="423"/>
      <c r="E158" s="262"/>
      <c r="F158" s="24">
        <v>135</v>
      </c>
      <c r="G158" s="24">
        <v>135</v>
      </c>
      <c r="H158" s="24">
        <v>0</v>
      </c>
      <c r="I158" s="21"/>
      <c r="J158" s="108" t="s">
        <v>22</v>
      </c>
    </row>
    <row r="159" spans="1:10" ht="19.5" customHeight="1">
      <c r="A159" s="225"/>
      <c r="B159" s="44" t="s">
        <v>23</v>
      </c>
      <c r="C159" s="23">
        <v>38961</v>
      </c>
      <c r="D159" s="423"/>
      <c r="E159" s="24"/>
      <c r="F159" s="24">
        <v>3067</v>
      </c>
      <c r="G159" s="24">
        <v>3067</v>
      </c>
      <c r="H159" s="24">
        <v>0</v>
      </c>
      <c r="I159" s="21"/>
      <c r="J159" s="108" t="s">
        <v>23</v>
      </c>
    </row>
    <row r="160" spans="1:10" ht="19.5" customHeight="1">
      <c r="A160" s="226"/>
      <c r="B160" s="190" t="s">
        <v>24</v>
      </c>
      <c r="C160" s="74">
        <v>38961</v>
      </c>
      <c r="D160" s="424"/>
      <c r="E160" s="28"/>
      <c r="F160" s="28">
        <v>388</v>
      </c>
      <c r="G160" s="28">
        <v>388</v>
      </c>
      <c r="H160" s="28">
        <v>7</v>
      </c>
      <c r="I160" s="27"/>
      <c r="J160" s="174" t="s">
        <v>24</v>
      </c>
    </row>
    <row r="161" spans="1:10" ht="19.5" customHeight="1">
      <c r="A161" s="195" t="s">
        <v>104</v>
      </c>
      <c r="B161" s="77" t="s">
        <v>128</v>
      </c>
      <c r="C161" s="101"/>
      <c r="D161" s="504" t="s">
        <v>33</v>
      </c>
      <c r="E161" s="196">
        <f>SUM(E162:E163)</f>
        <v>257</v>
      </c>
      <c r="F161" s="196">
        <f>SUM(F162:F163)</f>
        <v>106</v>
      </c>
      <c r="G161" s="196">
        <f>SUM(G162:G163)</f>
        <v>83.3</v>
      </c>
      <c r="H161" s="196">
        <f>SUM(H162:H163)</f>
        <v>22.7</v>
      </c>
      <c r="I161" s="270"/>
      <c r="J161" s="156"/>
    </row>
    <row r="162" spans="1:10" ht="19.5" customHeight="1">
      <c r="A162" s="225"/>
      <c r="B162" s="44" t="s">
        <v>131</v>
      </c>
      <c r="C162" s="23">
        <v>38991</v>
      </c>
      <c r="D162" s="423"/>
      <c r="E162" s="24">
        <v>250</v>
      </c>
      <c r="F162" s="24">
        <v>59.3</v>
      </c>
      <c r="G162" s="24">
        <v>59.3</v>
      </c>
      <c r="H162" s="24">
        <v>0</v>
      </c>
      <c r="I162" s="24"/>
      <c r="J162" s="108" t="s">
        <v>22</v>
      </c>
    </row>
    <row r="163" spans="1:10" ht="19.5" customHeight="1">
      <c r="A163" s="226"/>
      <c r="B163" s="190" t="s">
        <v>24</v>
      </c>
      <c r="C163" s="74">
        <v>38991</v>
      </c>
      <c r="D163" s="424"/>
      <c r="E163" s="28">
        <v>7</v>
      </c>
      <c r="F163" s="28">
        <v>46.7</v>
      </c>
      <c r="G163" s="28">
        <v>24</v>
      </c>
      <c r="H163" s="28">
        <v>22.7</v>
      </c>
      <c r="I163" s="10"/>
      <c r="J163" s="174" t="s">
        <v>24</v>
      </c>
    </row>
    <row r="164" spans="1:10" ht="15.75" customHeight="1">
      <c r="A164" s="158">
        <v>1</v>
      </c>
      <c r="B164" s="272">
        <v>2</v>
      </c>
      <c r="C164" s="288">
        <v>3</v>
      </c>
      <c r="D164" s="288">
        <v>4</v>
      </c>
      <c r="E164" s="87">
        <v>5</v>
      </c>
      <c r="F164" s="87">
        <v>6</v>
      </c>
      <c r="G164" s="87">
        <v>7</v>
      </c>
      <c r="H164" s="87">
        <v>8</v>
      </c>
      <c r="I164" s="87">
        <v>9</v>
      </c>
      <c r="J164" s="289">
        <v>10</v>
      </c>
    </row>
    <row r="165" spans="1:10" ht="19.5" customHeight="1">
      <c r="A165" s="195" t="s">
        <v>105</v>
      </c>
      <c r="B165" s="77" t="s">
        <v>129</v>
      </c>
      <c r="C165" s="85"/>
      <c r="D165" s="422" t="s">
        <v>33</v>
      </c>
      <c r="E165" s="146">
        <f>SUM(E166:E168)</f>
        <v>6191</v>
      </c>
      <c r="F165" s="146">
        <f>SUM(F166:F168)</f>
        <v>7549.2</v>
      </c>
      <c r="G165" s="146">
        <f>SUM(G166:G168)</f>
        <v>7549.2</v>
      </c>
      <c r="H165" s="146"/>
      <c r="I165" s="101"/>
      <c r="J165" s="339"/>
    </row>
    <row r="166" spans="1:10" ht="19.5" customHeight="1">
      <c r="A166" s="298"/>
      <c r="B166" s="44" t="s">
        <v>131</v>
      </c>
      <c r="C166" s="59">
        <v>38991</v>
      </c>
      <c r="D166" s="433"/>
      <c r="E166" s="35">
        <v>3341</v>
      </c>
      <c r="F166" s="52">
        <v>1750</v>
      </c>
      <c r="G166" s="52">
        <v>1750</v>
      </c>
      <c r="H166" s="52"/>
      <c r="I166" s="24"/>
      <c r="J166" s="108" t="s">
        <v>22</v>
      </c>
    </row>
    <row r="167" spans="1:10" ht="19.5" customHeight="1">
      <c r="A167" s="298"/>
      <c r="B167" s="44" t="s">
        <v>23</v>
      </c>
      <c r="C167" s="59">
        <v>38961</v>
      </c>
      <c r="D167" s="433"/>
      <c r="E167" s="35">
        <v>2800</v>
      </c>
      <c r="F167" s="52">
        <v>5589.2</v>
      </c>
      <c r="G167" s="52">
        <v>5589.2</v>
      </c>
      <c r="H167" s="52"/>
      <c r="I167" s="24"/>
      <c r="J167" s="108" t="s">
        <v>23</v>
      </c>
    </row>
    <row r="168" spans="1:10" ht="19.5" customHeight="1">
      <c r="A168" s="298"/>
      <c r="B168" s="44" t="s">
        <v>24</v>
      </c>
      <c r="C168" s="59">
        <v>38991</v>
      </c>
      <c r="D168" s="434"/>
      <c r="E168" s="35">
        <v>50</v>
      </c>
      <c r="F168" s="134">
        <v>210</v>
      </c>
      <c r="G168" s="134">
        <v>210</v>
      </c>
      <c r="H168" s="38"/>
      <c r="I168" s="28"/>
      <c r="J168" s="174" t="s">
        <v>24</v>
      </c>
    </row>
    <row r="169" spans="1:10" ht="19.5" customHeight="1">
      <c r="A169" s="195" t="s">
        <v>106</v>
      </c>
      <c r="B169" s="77" t="s">
        <v>245</v>
      </c>
      <c r="C169" s="85"/>
      <c r="D169" s="414" t="s">
        <v>48</v>
      </c>
      <c r="E169" s="196">
        <f>SUM(E170:E172)</f>
        <v>5</v>
      </c>
      <c r="F169" s="196">
        <f>SUM(F170:F172)</f>
        <v>339.20000000000005</v>
      </c>
      <c r="G169" s="196">
        <f>SUM(G170:G172)</f>
        <v>285.6</v>
      </c>
      <c r="H169" s="196">
        <f>SUM(H170:H172)</f>
        <v>53.6</v>
      </c>
      <c r="I169" s="196">
        <f>SUM(I170:I172)</f>
        <v>0</v>
      </c>
      <c r="J169" s="339"/>
    </row>
    <row r="170" spans="1:10" ht="19.5" customHeight="1">
      <c r="A170" s="217"/>
      <c r="B170" s="44" t="s">
        <v>130</v>
      </c>
      <c r="C170" s="59">
        <v>38991</v>
      </c>
      <c r="D170" s="416"/>
      <c r="E170" s="24">
        <v>2</v>
      </c>
      <c r="F170" s="24">
        <v>55.6</v>
      </c>
      <c r="G170" s="24">
        <v>55.6</v>
      </c>
      <c r="H170" s="24">
        <v>0</v>
      </c>
      <c r="I170" s="21"/>
      <c r="J170" s="108" t="s">
        <v>22</v>
      </c>
    </row>
    <row r="171" spans="1:10" ht="19.5" customHeight="1">
      <c r="A171" s="217"/>
      <c r="B171" s="44" t="s">
        <v>23</v>
      </c>
      <c r="C171" s="59">
        <v>38961</v>
      </c>
      <c r="D171" s="416"/>
      <c r="E171" s="24">
        <v>2</v>
      </c>
      <c r="F171" s="24">
        <v>230</v>
      </c>
      <c r="G171" s="24">
        <v>230</v>
      </c>
      <c r="H171" s="24">
        <v>0</v>
      </c>
      <c r="I171" s="21"/>
      <c r="J171" s="108" t="s">
        <v>23</v>
      </c>
    </row>
    <row r="172" spans="1:10" ht="19.5" customHeight="1">
      <c r="A172" s="217"/>
      <c r="B172" s="190" t="s">
        <v>24</v>
      </c>
      <c r="C172" s="59">
        <v>38930</v>
      </c>
      <c r="D172" s="485"/>
      <c r="E172" s="28">
        <v>1</v>
      </c>
      <c r="F172" s="28">
        <v>53.6</v>
      </c>
      <c r="G172" s="28">
        <v>0</v>
      </c>
      <c r="H172" s="28">
        <v>53.6</v>
      </c>
      <c r="I172" s="27"/>
      <c r="J172" s="174" t="s">
        <v>24</v>
      </c>
    </row>
    <row r="173" spans="1:10" ht="21.75" customHeight="1">
      <c r="A173" s="235" t="s">
        <v>107</v>
      </c>
      <c r="B173" s="205" t="s">
        <v>246</v>
      </c>
      <c r="C173" s="85"/>
      <c r="D173" s="414" t="s">
        <v>48</v>
      </c>
      <c r="E173" s="145">
        <f>SUM(E174:E176)</f>
        <v>17</v>
      </c>
      <c r="F173" s="206">
        <f>SUM(F174:F176)</f>
        <v>2156.3</v>
      </c>
      <c r="G173" s="206">
        <f>SUM(G174:G176)</f>
        <v>2152.8</v>
      </c>
      <c r="H173" s="206">
        <f>SUM(H174:H176)</f>
        <v>3.5</v>
      </c>
      <c r="I173" s="145"/>
      <c r="J173" s="339"/>
    </row>
    <row r="174" spans="1:10" ht="19.5" customHeight="1">
      <c r="A174" s="217"/>
      <c r="B174" s="44" t="s">
        <v>131</v>
      </c>
      <c r="C174" s="59">
        <v>38991</v>
      </c>
      <c r="D174" s="416"/>
      <c r="E174" s="24">
        <v>7</v>
      </c>
      <c r="F174" s="24">
        <v>1115</v>
      </c>
      <c r="G174" s="24">
        <v>1115</v>
      </c>
      <c r="H174" s="24">
        <v>0</v>
      </c>
      <c r="I174" s="21"/>
      <c r="J174" s="108" t="s">
        <v>22</v>
      </c>
    </row>
    <row r="175" spans="1:10" ht="19.5" customHeight="1">
      <c r="A175" s="217"/>
      <c r="B175" s="44" t="s">
        <v>23</v>
      </c>
      <c r="C175" s="59">
        <v>38961</v>
      </c>
      <c r="D175" s="416"/>
      <c r="E175" s="24">
        <v>9</v>
      </c>
      <c r="F175" s="24">
        <v>1037.8</v>
      </c>
      <c r="G175" s="24">
        <v>1037.8</v>
      </c>
      <c r="H175" s="24"/>
      <c r="I175" s="21"/>
      <c r="J175" s="108" t="s">
        <v>23</v>
      </c>
    </row>
    <row r="176" spans="1:10" ht="19.5" customHeight="1">
      <c r="A176" s="217"/>
      <c r="B176" s="190" t="s">
        <v>24</v>
      </c>
      <c r="C176" s="59">
        <v>38991</v>
      </c>
      <c r="D176" s="485"/>
      <c r="E176" s="28">
        <v>1</v>
      </c>
      <c r="F176" s="28">
        <v>3.5</v>
      </c>
      <c r="G176" s="28"/>
      <c r="H176" s="28">
        <v>3.5</v>
      </c>
      <c r="I176" s="27"/>
      <c r="J176" s="174" t="s">
        <v>24</v>
      </c>
    </row>
    <row r="177" spans="1:10" ht="19.5" customHeight="1">
      <c r="A177" s="195" t="s">
        <v>108</v>
      </c>
      <c r="B177" s="207" t="s">
        <v>132</v>
      </c>
      <c r="C177" s="85"/>
      <c r="D177" s="414" t="s">
        <v>8</v>
      </c>
      <c r="E177" s="196">
        <f>SUM(E178:E180)</f>
        <v>193</v>
      </c>
      <c r="F177" s="196">
        <f>SUM(F178:F180)</f>
        <v>513</v>
      </c>
      <c r="G177" s="196">
        <f>SUM(G178:G180)</f>
        <v>483</v>
      </c>
      <c r="H177" s="196">
        <f>SUM(H178:H180)</f>
        <v>30</v>
      </c>
      <c r="I177" s="196"/>
      <c r="J177" s="339"/>
    </row>
    <row r="178" spans="1:10" ht="19.5" customHeight="1">
      <c r="A178" s="217"/>
      <c r="B178" s="44" t="s">
        <v>133</v>
      </c>
      <c r="C178" s="59">
        <v>38991</v>
      </c>
      <c r="D178" s="487"/>
      <c r="E178" s="24">
        <v>33</v>
      </c>
      <c r="F178" s="24">
        <v>478</v>
      </c>
      <c r="G178" s="24">
        <v>478</v>
      </c>
      <c r="H178" s="24">
        <v>0</v>
      </c>
      <c r="I178" s="21"/>
      <c r="J178" s="108" t="s">
        <v>22</v>
      </c>
    </row>
    <row r="179" spans="1:10" ht="19.5" customHeight="1">
      <c r="A179" s="217"/>
      <c r="B179" s="44" t="s">
        <v>23</v>
      </c>
      <c r="C179" s="59">
        <v>38961</v>
      </c>
      <c r="D179" s="487"/>
      <c r="E179" s="24">
        <v>155</v>
      </c>
      <c r="F179" s="24">
        <v>0</v>
      </c>
      <c r="G179" s="24">
        <v>0</v>
      </c>
      <c r="H179" s="24" t="s">
        <v>169</v>
      </c>
      <c r="I179" s="21"/>
      <c r="J179" s="108" t="s">
        <v>23</v>
      </c>
    </row>
    <row r="180" spans="1:10" ht="19.5" customHeight="1">
      <c r="A180" s="217"/>
      <c r="B180" s="191" t="s">
        <v>24</v>
      </c>
      <c r="C180" s="59">
        <v>38565</v>
      </c>
      <c r="D180" s="497"/>
      <c r="E180" s="28">
        <v>5</v>
      </c>
      <c r="F180" s="28">
        <v>35</v>
      </c>
      <c r="G180" s="28">
        <v>5</v>
      </c>
      <c r="H180" s="28">
        <v>30</v>
      </c>
      <c r="I180" s="27"/>
      <c r="J180" s="174" t="s">
        <v>24</v>
      </c>
    </row>
    <row r="181" spans="1:10" ht="24.75" customHeight="1">
      <c r="A181" s="227" t="s">
        <v>109</v>
      </c>
      <c r="B181" s="205" t="s">
        <v>134</v>
      </c>
      <c r="C181" s="85"/>
      <c r="D181" s="414" t="s">
        <v>48</v>
      </c>
      <c r="E181" s="196">
        <f>SUM(E182:E184)</f>
        <v>147</v>
      </c>
      <c r="F181" s="196">
        <f>SUM(F182:F184)</f>
        <v>134.4</v>
      </c>
      <c r="G181" s="196">
        <f>SUM(G182:G184)</f>
        <v>116.5</v>
      </c>
      <c r="H181" s="196">
        <f>SUM(H182:H184)</f>
        <v>17.9</v>
      </c>
      <c r="I181" s="196"/>
      <c r="J181" s="340"/>
    </row>
    <row r="182" spans="1:10" ht="19.5" customHeight="1">
      <c r="A182" s="217"/>
      <c r="B182" s="44" t="s">
        <v>130</v>
      </c>
      <c r="C182" s="59">
        <v>38961</v>
      </c>
      <c r="D182" s="487"/>
      <c r="E182" s="24">
        <v>33</v>
      </c>
      <c r="F182" s="24">
        <v>104.9</v>
      </c>
      <c r="G182" s="24">
        <v>104.9</v>
      </c>
      <c r="H182" s="24">
        <v>0</v>
      </c>
      <c r="I182" s="24"/>
      <c r="J182" s="108" t="s">
        <v>22</v>
      </c>
    </row>
    <row r="183" spans="1:10" ht="19.5" customHeight="1">
      <c r="A183" s="217"/>
      <c r="B183" s="44" t="s">
        <v>23</v>
      </c>
      <c r="C183" s="59">
        <v>38961</v>
      </c>
      <c r="D183" s="487"/>
      <c r="E183" s="24">
        <v>106</v>
      </c>
      <c r="F183" s="24">
        <v>0</v>
      </c>
      <c r="G183" s="24">
        <v>0</v>
      </c>
      <c r="H183" s="24" t="s">
        <v>169</v>
      </c>
      <c r="I183" s="24"/>
      <c r="J183" s="108" t="s">
        <v>23</v>
      </c>
    </row>
    <row r="184" spans="1:10" ht="19.5" customHeight="1">
      <c r="A184" s="217"/>
      <c r="B184" s="191" t="s">
        <v>24</v>
      </c>
      <c r="C184" s="59">
        <v>38961</v>
      </c>
      <c r="D184" s="487"/>
      <c r="E184" s="28">
        <v>8</v>
      </c>
      <c r="F184" s="28">
        <v>29.5</v>
      </c>
      <c r="G184" s="28">
        <v>11.6</v>
      </c>
      <c r="H184" s="28">
        <v>17.9</v>
      </c>
      <c r="I184" s="28"/>
      <c r="J184" s="108" t="s">
        <v>24</v>
      </c>
    </row>
    <row r="185" spans="1:10" ht="19.5" customHeight="1">
      <c r="A185" s="195" t="s">
        <v>110</v>
      </c>
      <c r="B185" s="208" t="s">
        <v>188</v>
      </c>
      <c r="C185" s="85"/>
      <c r="D185" s="488" t="s">
        <v>48</v>
      </c>
      <c r="E185" s="209">
        <f>SUM(E186:E188)</f>
        <v>109</v>
      </c>
      <c r="F185" s="209">
        <f>SUM(F186:F188)</f>
        <v>622</v>
      </c>
      <c r="G185" s="209">
        <f>SUM(G186:G188)</f>
        <v>582</v>
      </c>
      <c r="H185" s="209">
        <f>SUM(H186:H188)</f>
        <v>40</v>
      </c>
      <c r="I185" s="199"/>
      <c r="J185" s="339"/>
    </row>
    <row r="186" spans="1:10" ht="19.5" customHeight="1">
      <c r="A186" s="217"/>
      <c r="B186" s="44" t="s">
        <v>130</v>
      </c>
      <c r="C186" s="59">
        <v>38961</v>
      </c>
      <c r="D186" s="489"/>
      <c r="E186" s="71" t="s">
        <v>169</v>
      </c>
      <c r="F186" s="24">
        <v>276</v>
      </c>
      <c r="G186" s="24">
        <v>276</v>
      </c>
      <c r="H186" s="24">
        <v>0</v>
      </c>
      <c r="I186" s="32"/>
      <c r="J186" s="108" t="s">
        <v>22</v>
      </c>
    </row>
    <row r="187" spans="1:10" ht="19.5" customHeight="1">
      <c r="A187" s="217"/>
      <c r="B187" s="197" t="s">
        <v>23</v>
      </c>
      <c r="C187" s="59">
        <v>38961</v>
      </c>
      <c r="D187" s="489"/>
      <c r="E187" s="71">
        <v>106</v>
      </c>
      <c r="F187" s="24">
        <v>0</v>
      </c>
      <c r="G187" s="24">
        <v>0</v>
      </c>
      <c r="H187" s="24" t="s">
        <v>169</v>
      </c>
      <c r="I187" s="32"/>
      <c r="J187" s="108" t="s">
        <v>23</v>
      </c>
    </row>
    <row r="188" spans="1:10" ht="18.75" customHeight="1">
      <c r="A188" s="228"/>
      <c r="B188" s="192" t="s">
        <v>24</v>
      </c>
      <c r="C188" s="74">
        <v>38961</v>
      </c>
      <c r="D188" s="489"/>
      <c r="E188" s="210">
        <v>3</v>
      </c>
      <c r="F188" s="28">
        <v>346</v>
      </c>
      <c r="G188" s="28">
        <v>306</v>
      </c>
      <c r="H188" s="28">
        <v>40</v>
      </c>
      <c r="I188" s="27"/>
      <c r="J188" s="174" t="s">
        <v>24</v>
      </c>
    </row>
    <row r="189" spans="1:10" ht="19.5" customHeight="1" hidden="1">
      <c r="A189" s="228"/>
      <c r="B189" s="192" t="s">
        <v>178</v>
      </c>
      <c r="C189" s="74"/>
      <c r="D189" s="179"/>
      <c r="E189" s="210"/>
      <c r="F189" s="211">
        <f>F157+F161+F165+F169+F173+F177+F181+F185</f>
        <v>14875.1</v>
      </c>
      <c r="G189" s="211">
        <f>G157+G161+G165+G169+G173+G177+G181+G185</f>
        <v>14707.400000000001</v>
      </c>
      <c r="H189" s="211">
        <f>H157+H161+H165+H169+H173+H177+H181+H185</f>
        <v>174.7</v>
      </c>
      <c r="I189" s="27"/>
      <c r="J189" s="174"/>
    </row>
    <row r="190" spans="1:10" ht="19.5" customHeight="1">
      <c r="A190" s="490" t="s">
        <v>72</v>
      </c>
      <c r="B190" s="491"/>
      <c r="C190" s="491"/>
      <c r="D190" s="492"/>
      <c r="E190" s="491"/>
      <c r="F190" s="491"/>
      <c r="G190" s="491"/>
      <c r="H190" s="491"/>
      <c r="I190" s="491"/>
      <c r="J190" s="493"/>
    </row>
    <row r="191" spans="1:10" ht="19.5" customHeight="1">
      <c r="A191" s="195" t="s">
        <v>253</v>
      </c>
      <c r="B191" s="207" t="s">
        <v>189</v>
      </c>
      <c r="C191" s="104"/>
      <c r="D191" s="161"/>
      <c r="E191" s="103"/>
      <c r="F191" s="104"/>
      <c r="G191" s="104"/>
      <c r="H191" s="97"/>
      <c r="I191" s="26"/>
      <c r="J191" s="341"/>
    </row>
    <row r="192" spans="1:10" ht="19.5" customHeight="1">
      <c r="A192" s="228"/>
      <c r="B192" s="190" t="s">
        <v>24</v>
      </c>
      <c r="C192" s="198">
        <v>38596</v>
      </c>
      <c r="D192" s="178" t="s">
        <v>1</v>
      </c>
      <c r="E192" s="81">
        <v>4</v>
      </c>
      <c r="F192" s="27">
        <v>26</v>
      </c>
      <c r="G192" s="27"/>
      <c r="H192" s="27">
        <v>26</v>
      </c>
      <c r="I192" s="29"/>
      <c r="J192" s="182" t="s">
        <v>24</v>
      </c>
    </row>
    <row r="193" spans="1:10" ht="38.25" customHeight="1">
      <c r="A193" s="195" t="s">
        <v>111</v>
      </c>
      <c r="B193" s="207" t="s">
        <v>190</v>
      </c>
      <c r="C193" s="104"/>
      <c r="D193" s="161"/>
      <c r="E193" s="212"/>
      <c r="F193" s="212"/>
      <c r="G193" s="212"/>
      <c r="H193" s="212"/>
      <c r="I193" s="196"/>
      <c r="J193" s="341"/>
    </row>
    <row r="194" spans="1:10" ht="19.5" customHeight="1">
      <c r="A194" s="226"/>
      <c r="B194" s="190" t="s">
        <v>24</v>
      </c>
      <c r="C194" s="198">
        <v>38961</v>
      </c>
      <c r="D194" s="179" t="s">
        <v>19</v>
      </c>
      <c r="E194" s="81">
        <f>69/1000</f>
        <v>0.069</v>
      </c>
      <c r="F194" s="27">
        <v>30</v>
      </c>
      <c r="G194" s="27"/>
      <c r="H194" s="27">
        <v>30</v>
      </c>
      <c r="I194" s="29"/>
      <c r="J194" s="182" t="s">
        <v>24</v>
      </c>
    </row>
    <row r="195" spans="1:10" ht="19.5" customHeight="1">
      <c r="A195" s="195" t="s">
        <v>112</v>
      </c>
      <c r="B195" s="213" t="s">
        <v>191</v>
      </c>
      <c r="C195" s="139"/>
      <c r="D195" s="214"/>
      <c r="E195" s="21"/>
      <c r="F195" s="21"/>
      <c r="G195" s="21"/>
      <c r="H195" s="32"/>
      <c r="I195" s="26"/>
      <c r="J195" s="341"/>
    </row>
    <row r="196" spans="1:10" ht="18.75" customHeight="1">
      <c r="A196" s="225"/>
      <c r="B196" s="44" t="s">
        <v>135</v>
      </c>
      <c r="C196" s="23">
        <v>38991</v>
      </c>
      <c r="D196" s="93" t="s">
        <v>19</v>
      </c>
      <c r="E196" s="21">
        <f>85/1000</f>
        <v>0.085</v>
      </c>
      <c r="F196" s="21">
        <v>85</v>
      </c>
      <c r="G196" s="21"/>
      <c r="H196" s="21">
        <v>85</v>
      </c>
      <c r="I196" s="24"/>
      <c r="J196" s="165" t="s">
        <v>53</v>
      </c>
    </row>
    <row r="197" spans="1:10" ht="19.5" customHeight="1" hidden="1">
      <c r="A197" s="342"/>
      <c r="B197" s="222" t="s">
        <v>178</v>
      </c>
      <c r="C197" s="127"/>
      <c r="D197" s="135"/>
      <c r="E197" s="30"/>
      <c r="F197" s="223">
        <f>F192+F194+F196</f>
        <v>141</v>
      </c>
      <c r="G197" s="223"/>
      <c r="H197" s="223">
        <f>H192+H194+H196</f>
        <v>141</v>
      </c>
      <c r="I197" s="31"/>
      <c r="J197" s="250"/>
    </row>
    <row r="198" spans="1:10" ht="23.25" customHeight="1">
      <c r="A198" s="494" t="s">
        <v>73</v>
      </c>
      <c r="B198" s="495"/>
      <c r="C198" s="495"/>
      <c r="D198" s="495"/>
      <c r="E198" s="495"/>
      <c r="F198" s="495"/>
      <c r="G198" s="495"/>
      <c r="H198" s="495"/>
      <c r="I198" s="495"/>
      <c r="J198" s="496"/>
    </row>
    <row r="199" spans="1:10" ht="41.25" customHeight="1">
      <c r="A199" s="195" t="s">
        <v>113</v>
      </c>
      <c r="B199" s="343" t="s">
        <v>136</v>
      </c>
      <c r="C199" s="23"/>
      <c r="D199" s="445" t="s">
        <v>43</v>
      </c>
      <c r="E199" s="21"/>
      <c r="F199" s="224">
        <f>F200+F201</f>
        <v>415.5</v>
      </c>
      <c r="G199" s="224">
        <f>G200+G201</f>
        <v>235.5</v>
      </c>
      <c r="H199" s="224">
        <f>H200+H201</f>
        <v>180</v>
      </c>
      <c r="I199" s="32"/>
      <c r="J199" s="344"/>
    </row>
    <row r="200" spans="1:10" ht="23.25" customHeight="1">
      <c r="A200" s="216"/>
      <c r="B200" s="102" t="s">
        <v>177</v>
      </c>
      <c r="C200" s="23">
        <v>38961</v>
      </c>
      <c r="D200" s="446"/>
      <c r="E200" s="21"/>
      <c r="F200" s="21">
        <v>218</v>
      </c>
      <c r="G200" s="21">
        <v>218</v>
      </c>
      <c r="H200" s="215"/>
      <c r="I200" s="32"/>
      <c r="J200" s="338" t="s">
        <v>23</v>
      </c>
    </row>
    <row r="201" spans="1:10" ht="18.75" customHeight="1" thickBot="1">
      <c r="A201" s="217"/>
      <c r="B201" s="102" t="s">
        <v>176</v>
      </c>
      <c r="C201" s="23">
        <v>38961</v>
      </c>
      <c r="D201" s="447"/>
      <c r="E201" s="21"/>
      <c r="F201" s="21">
        <v>197.5</v>
      </c>
      <c r="G201" s="21">
        <v>17.5</v>
      </c>
      <c r="H201" s="21">
        <v>180</v>
      </c>
      <c r="I201" s="32"/>
      <c r="J201" s="338" t="s">
        <v>24</v>
      </c>
    </row>
    <row r="202" spans="1:10" ht="19.5" customHeight="1" hidden="1" thickBot="1">
      <c r="A202" s="345"/>
      <c r="B202" s="346" t="s">
        <v>184</v>
      </c>
      <c r="C202" s="155"/>
      <c r="D202" s="152"/>
      <c r="E202" s="155"/>
      <c r="F202" s="347">
        <f>F189+F197+F200+F201</f>
        <v>15431.6</v>
      </c>
      <c r="G202" s="347">
        <f>G189+G197+G200+G201</f>
        <v>14942.900000000001</v>
      </c>
      <c r="H202" s="347">
        <f>H189+H197+H200+H201</f>
        <v>495.7</v>
      </c>
      <c r="I202" s="150"/>
      <c r="J202" s="251"/>
    </row>
    <row r="203" spans="1:10" ht="18" customHeight="1">
      <c r="A203" s="299">
        <v>1</v>
      </c>
      <c r="B203" s="300">
        <v>2</v>
      </c>
      <c r="C203" s="301">
        <v>3</v>
      </c>
      <c r="D203" s="302">
        <v>4</v>
      </c>
      <c r="E203" s="301">
        <v>5</v>
      </c>
      <c r="F203" s="303">
        <v>6</v>
      </c>
      <c r="G203" s="303">
        <v>7</v>
      </c>
      <c r="H203" s="303">
        <v>8</v>
      </c>
      <c r="I203" s="301">
        <v>9</v>
      </c>
      <c r="J203" s="304">
        <v>10</v>
      </c>
    </row>
    <row r="204" spans="1:10" ht="31.5" customHeight="1" thickBot="1">
      <c r="A204" s="473" t="s">
        <v>165</v>
      </c>
      <c r="B204" s="474"/>
      <c r="C204" s="474"/>
      <c r="D204" s="474"/>
      <c r="E204" s="474"/>
      <c r="F204" s="474"/>
      <c r="G204" s="474"/>
      <c r="H204" s="474"/>
      <c r="I204" s="474"/>
      <c r="J204" s="475"/>
    </row>
    <row r="205" spans="1:10" ht="19.5" customHeight="1">
      <c r="A205" s="476" t="s">
        <v>137</v>
      </c>
      <c r="B205" s="478" t="s">
        <v>37</v>
      </c>
      <c r="C205" s="121"/>
      <c r="D205" s="442" t="s">
        <v>1</v>
      </c>
      <c r="E205" s="480">
        <v>2009</v>
      </c>
      <c r="F205" s="188"/>
      <c r="G205" s="188"/>
      <c r="H205" s="480"/>
      <c r="I205" s="107"/>
      <c r="J205" s="481" t="s">
        <v>192</v>
      </c>
    </row>
    <row r="206" spans="1:10" ht="19.5" customHeight="1">
      <c r="A206" s="477"/>
      <c r="B206" s="479"/>
      <c r="C206" s="185"/>
      <c r="D206" s="452"/>
      <c r="E206" s="454"/>
      <c r="F206" s="186"/>
      <c r="G206" s="409"/>
      <c r="H206" s="454"/>
      <c r="I206" s="306"/>
      <c r="J206" s="472"/>
    </row>
    <row r="207" spans="1:10" ht="19.5" customHeight="1">
      <c r="A207" s="420" t="s">
        <v>138</v>
      </c>
      <c r="B207" s="486" t="s">
        <v>38</v>
      </c>
      <c r="C207" s="123"/>
      <c r="D207" s="451" t="s">
        <v>1</v>
      </c>
      <c r="E207" s="453">
        <v>4646</v>
      </c>
      <c r="F207" s="133"/>
      <c r="G207" s="133"/>
      <c r="H207" s="453"/>
      <c r="I207" s="305"/>
      <c r="J207" s="482"/>
    </row>
    <row r="208" spans="1:10" ht="19.5" customHeight="1">
      <c r="A208" s="477"/>
      <c r="B208" s="479"/>
      <c r="C208" s="185"/>
      <c r="D208" s="452" t="s">
        <v>50</v>
      </c>
      <c r="E208" s="454"/>
      <c r="F208" s="186"/>
      <c r="G208" s="186"/>
      <c r="H208" s="454"/>
      <c r="I208" s="306"/>
      <c r="J208" s="482"/>
    </row>
    <row r="209" spans="1:10" ht="27" customHeight="1">
      <c r="A209" s="312"/>
      <c r="B209" s="53" t="s">
        <v>49</v>
      </c>
      <c r="C209" s="313"/>
      <c r="D209" s="140" t="s">
        <v>1</v>
      </c>
      <c r="E209" s="180">
        <f>E205+E207</f>
        <v>6655</v>
      </c>
      <c r="F209" s="186">
        <v>22134</v>
      </c>
      <c r="G209" s="186"/>
      <c r="H209" s="186">
        <v>22134</v>
      </c>
      <c r="I209" s="306"/>
      <c r="J209" s="482"/>
    </row>
    <row r="210" spans="1:10" ht="46.5" customHeight="1">
      <c r="A210" s="258" t="s">
        <v>205</v>
      </c>
      <c r="B210" s="72" t="s">
        <v>206</v>
      </c>
      <c r="C210" s="59">
        <v>38991</v>
      </c>
      <c r="D210" s="140"/>
      <c r="E210" s="314" t="s">
        <v>125</v>
      </c>
      <c r="F210" s="65">
        <v>2640</v>
      </c>
      <c r="G210" s="264"/>
      <c r="H210" s="264">
        <v>2640</v>
      </c>
      <c r="I210" s="263"/>
      <c r="J210" s="483"/>
    </row>
    <row r="211" spans="1:10" ht="48" customHeight="1">
      <c r="A211" s="312" t="s">
        <v>207</v>
      </c>
      <c r="B211" s="232" t="s">
        <v>208</v>
      </c>
      <c r="C211" s="202">
        <v>38991</v>
      </c>
      <c r="D211" s="140" t="s">
        <v>1</v>
      </c>
      <c r="E211" s="314">
        <v>120</v>
      </c>
      <c r="F211" s="315">
        <v>1760</v>
      </c>
      <c r="G211" s="315"/>
      <c r="H211" s="315">
        <v>1760</v>
      </c>
      <c r="I211" s="316"/>
      <c r="J211" s="483"/>
    </row>
    <row r="212" spans="1:10" ht="66" customHeight="1">
      <c r="A212" s="312" t="s">
        <v>209</v>
      </c>
      <c r="B212" s="232" t="s">
        <v>210</v>
      </c>
      <c r="C212" s="202">
        <v>38961</v>
      </c>
      <c r="D212" s="140" t="s">
        <v>211</v>
      </c>
      <c r="E212" s="314">
        <v>826.8</v>
      </c>
      <c r="F212" s="315" t="s">
        <v>125</v>
      </c>
      <c r="G212" s="315"/>
      <c r="H212" s="315"/>
      <c r="I212" s="316"/>
      <c r="J212" s="483"/>
    </row>
    <row r="213" spans="1:10" ht="27" customHeight="1">
      <c r="A213" s="312" t="s">
        <v>212</v>
      </c>
      <c r="B213" s="232" t="s">
        <v>213</v>
      </c>
      <c r="C213" s="414" t="s">
        <v>216</v>
      </c>
      <c r="D213" s="414" t="s">
        <v>2</v>
      </c>
      <c r="E213" s="314"/>
      <c r="F213" s="315"/>
      <c r="G213" s="315"/>
      <c r="H213" s="315"/>
      <c r="I213" s="316"/>
      <c r="J213" s="483"/>
    </row>
    <row r="214" spans="1:10" ht="27" customHeight="1">
      <c r="A214" s="312"/>
      <c r="B214" s="201" t="s">
        <v>214</v>
      </c>
      <c r="C214" s="416"/>
      <c r="D214" s="416">
        <v>38</v>
      </c>
      <c r="E214" s="314">
        <v>38</v>
      </c>
      <c r="F214" s="315" t="s">
        <v>125</v>
      </c>
      <c r="G214" s="315"/>
      <c r="H214" s="315" t="s">
        <v>169</v>
      </c>
      <c r="I214" s="316"/>
      <c r="J214" s="483"/>
    </row>
    <row r="215" spans="1:10" ht="27" customHeight="1">
      <c r="A215" s="312"/>
      <c r="B215" s="201" t="s">
        <v>248</v>
      </c>
      <c r="C215" s="416"/>
      <c r="D215" s="416">
        <v>55</v>
      </c>
      <c r="E215" s="314">
        <v>55</v>
      </c>
      <c r="F215" s="315" t="s">
        <v>125</v>
      </c>
      <c r="G215" s="315"/>
      <c r="H215" s="315" t="s">
        <v>169</v>
      </c>
      <c r="I215" s="316"/>
      <c r="J215" s="483"/>
    </row>
    <row r="216" spans="1:10" ht="27" customHeight="1">
      <c r="A216" s="312"/>
      <c r="B216" s="201" t="s">
        <v>215</v>
      </c>
      <c r="C216" s="416"/>
      <c r="D216" s="416">
        <v>9</v>
      </c>
      <c r="E216" s="314">
        <v>9</v>
      </c>
      <c r="F216" s="315" t="s">
        <v>125</v>
      </c>
      <c r="G216" s="315"/>
      <c r="H216" s="315" t="s">
        <v>169</v>
      </c>
      <c r="I216" s="316"/>
      <c r="J216" s="483"/>
    </row>
    <row r="217" spans="1:10" ht="27" customHeight="1">
      <c r="A217" s="312"/>
      <c r="B217" s="201" t="s">
        <v>252</v>
      </c>
      <c r="C217" s="485"/>
      <c r="D217" s="485">
        <v>6</v>
      </c>
      <c r="E217" s="314">
        <v>6</v>
      </c>
      <c r="F217" s="315" t="s">
        <v>125</v>
      </c>
      <c r="G217" s="315"/>
      <c r="H217" s="315" t="s">
        <v>169</v>
      </c>
      <c r="I217" s="316"/>
      <c r="J217" s="483"/>
    </row>
    <row r="218" spans="1:10" ht="27" customHeight="1">
      <c r="A218" s="312" t="s">
        <v>217</v>
      </c>
      <c r="B218" s="232" t="s">
        <v>250</v>
      </c>
      <c r="C218" s="74">
        <v>38961</v>
      </c>
      <c r="D218" s="18" t="s">
        <v>17</v>
      </c>
      <c r="E218" s="314">
        <v>4</v>
      </c>
      <c r="F218" s="315" t="s">
        <v>125</v>
      </c>
      <c r="G218" s="315"/>
      <c r="H218" s="315" t="s">
        <v>169</v>
      </c>
      <c r="I218" s="316"/>
      <c r="J218" s="483"/>
    </row>
    <row r="219" spans="1:10" ht="45" customHeight="1">
      <c r="A219" s="312" t="s">
        <v>220</v>
      </c>
      <c r="B219" s="232" t="s">
        <v>218</v>
      </c>
      <c r="C219" s="140" t="s">
        <v>219</v>
      </c>
      <c r="D219" s="140"/>
      <c r="E219" s="314"/>
      <c r="F219" s="315"/>
      <c r="G219" s="315"/>
      <c r="H219" s="315"/>
      <c r="I219" s="316"/>
      <c r="J219" s="483"/>
    </row>
    <row r="220" spans="1:10" ht="43.5" customHeight="1">
      <c r="A220" s="312" t="s">
        <v>222</v>
      </c>
      <c r="B220" s="232" t="s">
        <v>221</v>
      </c>
      <c r="C220" s="320">
        <v>38838</v>
      </c>
      <c r="D220" s="140"/>
      <c r="E220" s="314"/>
      <c r="F220" s="315"/>
      <c r="G220" s="315"/>
      <c r="H220" s="315"/>
      <c r="I220" s="316"/>
      <c r="J220" s="483"/>
    </row>
    <row r="221" spans="1:10" ht="49.5" customHeight="1">
      <c r="A221" s="312" t="s">
        <v>224</v>
      </c>
      <c r="B221" s="232" t="s">
        <v>223</v>
      </c>
      <c r="C221" s="320">
        <v>38930</v>
      </c>
      <c r="D221" s="140"/>
      <c r="E221" s="314"/>
      <c r="F221" s="315"/>
      <c r="G221" s="315"/>
      <c r="H221" s="315"/>
      <c r="I221" s="316"/>
      <c r="J221" s="483"/>
    </row>
    <row r="222" spans="1:10" ht="88.5" customHeight="1">
      <c r="A222" s="312" t="s">
        <v>227</v>
      </c>
      <c r="B222" s="232" t="s">
        <v>225</v>
      </c>
      <c r="C222" s="140" t="s">
        <v>226</v>
      </c>
      <c r="D222" s="140"/>
      <c r="E222" s="314"/>
      <c r="F222" s="315"/>
      <c r="G222" s="315"/>
      <c r="H222" s="315"/>
      <c r="I222" s="316"/>
      <c r="J222" s="483"/>
    </row>
    <row r="223" spans="1:10" ht="67.5" customHeight="1" thickBot="1">
      <c r="A223" s="187" t="s">
        <v>229</v>
      </c>
      <c r="B223" s="124" t="s">
        <v>228</v>
      </c>
      <c r="C223" s="321">
        <v>38991</v>
      </c>
      <c r="D223" s="125"/>
      <c r="E223" s="317"/>
      <c r="F223" s="318">
        <v>1700</v>
      </c>
      <c r="G223" s="318"/>
      <c r="H223" s="318">
        <v>1700</v>
      </c>
      <c r="I223" s="319"/>
      <c r="J223" s="484"/>
    </row>
    <row r="224" spans="1:10" ht="88.5" customHeight="1">
      <c r="A224" s="257" t="s">
        <v>230</v>
      </c>
      <c r="B224" s="72" t="s">
        <v>170</v>
      </c>
      <c r="C224" s="34" t="s">
        <v>233</v>
      </c>
      <c r="D224" s="469" t="s">
        <v>171</v>
      </c>
      <c r="E224" s="470"/>
      <c r="F224" s="471"/>
      <c r="G224" s="264"/>
      <c r="H224" s="264" t="s">
        <v>169</v>
      </c>
      <c r="I224" s="264"/>
      <c r="J224" s="472" t="s">
        <v>172</v>
      </c>
    </row>
    <row r="225" spans="1:10" ht="31.5" customHeight="1">
      <c r="A225" s="193" t="s">
        <v>231</v>
      </c>
      <c r="B225" s="123" t="s">
        <v>39</v>
      </c>
      <c r="C225" s="95">
        <v>38991</v>
      </c>
      <c r="D225" s="469" t="s">
        <v>234</v>
      </c>
      <c r="E225" s="470">
        <v>1</v>
      </c>
      <c r="F225" s="471"/>
      <c r="G225" s="85"/>
      <c r="H225" s="85" t="s">
        <v>169</v>
      </c>
      <c r="I225" s="85"/>
      <c r="J225" s="436"/>
    </row>
    <row r="226" spans="1:10" ht="37.5" customHeight="1" thickBot="1">
      <c r="A226" s="230" t="s">
        <v>232</v>
      </c>
      <c r="B226" s="124" t="s">
        <v>40</v>
      </c>
      <c r="C226" s="115">
        <v>38991</v>
      </c>
      <c r="D226" s="469" t="s">
        <v>234</v>
      </c>
      <c r="E226" s="470">
        <v>1</v>
      </c>
      <c r="F226" s="471"/>
      <c r="G226" s="125"/>
      <c r="H226" s="125" t="s">
        <v>169</v>
      </c>
      <c r="I226" s="125"/>
      <c r="J226" s="456"/>
    </row>
    <row r="227" spans="1:10" ht="49.5" customHeight="1">
      <c r="A227" s="229" t="s">
        <v>238</v>
      </c>
      <c r="B227" s="109" t="s">
        <v>236</v>
      </c>
      <c r="C227" s="110">
        <v>38991</v>
      </c>
      <c r="D227" s="112" t="s">
        <v>8</v>
      </c>
      <c r="E227" s="113">
        <v>8</v>
      </c>
      <c r="F227" s="122">
        <v>975</v>
      </c>
      <c r="G227" s="122"/>
      <c r="H227" s="122">
        <v>975</v>
      </c>
      <c r="I227" s="122"/>
      <c r="J227" s="455" t="s">
        <v>82</v>
      </c>
    </row>
    <row r="228" spans="1:10" ht="51" customHeight="1" thickBot="1">
      <c r="A228" s="230" t="s">
        <v>239</v>
      </c>
      <c r="B228" s="114" t="s">
        <v>240</v>
      </c>
      <c r="C228" s="115">
        <v>38991</v>
      </c>
      <c r="D228" s="116" t="s">
        <v>8</v>
      </c>
      <c r="E228" s="117">
        <v>3</v>
      </c>
      <c r="F228" s="125">
        <v>480</v>
      </c>
      <c r="G228" s="125"/>
      <c r="H228" s="125">
        <v>480</v>
      </c>
      <c r="I228" s="125"/>
      <c r="J228" s="456"/>
    </row>
    <row r="229" spans="1:10" ht="19.5" customHeight="1">
      <c r="A229" s="457" t="s">
        <v>255</v>
      </c>
      <c r="B229" s="461" t="s">
        <v>3</v>
      </c>
      <c r="C229" s="431"/>
      <c r="D229" s="106"/>
      <c r="E229" s="325"/>
      <c r="F229" s="322"/>
      <c r="G229" s="106"/>
      <c r="H229" s="106"/>
      <c r="I229" s="106"/>
      <c r="J229" s="455" t="s">
        <v>83</v>
      </c>
    </row>
    <row r="230" spans="1:10" ht="19.5" customHeight="1">
      <c r="A230" s="458"/>
      <c r="B230" s="462"/>
      <c r="C230" s="432"/>
      <c r="D230" s="3"/>
      <c r="E230" s="324"/>
      <c r="F230" s="323"/>
      <c r="G230" s="3"/>
      <c r="H230" s="3"/>
      <c r="I230" s="3"/>
      <c r="J230" s="467"/>
    </row>
    <row r="231" spans="1:10" ht="30" customHeight="1">
      <c r="A231" s="459"/>
      <c r="B231" s="105" t="s">
        <v>139</v>
      </c>
      <c r="C231" s="23">
        <v>38991</v>
      </c>
      <c r="D231" s="24" t="s">
        <v>235</v>
      </c>
      <c r="E231" s="24">
        <v>100</v>
      </c>
      <c r="F231" s="71" t="s">
        <v>125</v>
      </c>
      <c r="G231" s="22"/>
      <c r="H231" s="22" t="s">
        <v>169</v>
      </c>
      <c r="I231" s="88"/>
      <c r="J231" s="467"/>
    </row>
    <row r="232" spans="1:10" ht="39" customHeight="1" thickBot="1">
      <c r="A232" s="460"/>
      <c r="B232" s="118" t="s">
        <v>140</v>
      </c>
      <c r="C232" s="119">
        <v>38991</v>
      </c>
      <c r="D232" s="147" t="s">
        <v>237</v>
      </c>
      <c r="E232" s="147">
        <v>17000</v>
      </c>
      <c r="F232" s="267" t="s">
        <v>125</v>
      </c>
      <c r="G232" s="189"/>
      <c r="H232" s="352" t="s">
        <v>169</v>
      </c>
      <c r="I232" s="120"/>
      <c r="J232" s="468"/>
    </row>
    <row r="233" spans="1:10" ht="18.75" customHeight="1">
      <c r="A233" s="448" t="s">
        <v>166</v>
      </c>
      <c r="B233" s="449"/>
      <c r="C233" s="449"/>
      <c r="D233" s="449"/>
      <c r="E233" s="449"/>
      <c r="F233" s="449"/>
      <c r="G233" s="449"/>
      <c r="H233" s="449"/>
      <c r="I233" s="449"/>
      <c r="J233" s="450"/>
    </row>
    <row r="234" spans="1:10" ht="19.5" customHeight="1">
      <c r="A234" s="193" t="s">
        <v>141</v>
      </c>
      <c r="B234" s="26" t="s">
        <v>204</v>
      </c>
      <c r="C234" s="11"/>
      <c r="D234" s="433" t="s">
        <v>19</v>
      </c>
      <c r="E234" s="11"/>
      <c r="F234" s="11"/>
      <c r="G234" s="11"/>
      <c r="H234" s="8"/>
      <c r="I234" s="11"/>
      <c r="J234" s="435" t="s">
        <v>84</v>
      </c>
    </row>
    <row r="235" spans="1:10" ht="19.5" customHeight="1">
      <c r="A235" s="307"/>
      <c r="B235" s="25" t="s">
        <v>4</v>
      </c>
      <c r="C235" s="23">
        <v>38808</v>
      </c>
      <c r="D235" s="433"/>
      <c r="E235" s="24">
        <v>7</v>
      </c>
      <c r="F235" s="24">
        <v>406.92</v>
      </c>
      <c r="G235" s="24"/>
      <c r="H235" s="24">
        <v>406.92</v>
      </c>
      <c r="I235" s="8"/>
      <c r="J235" s="436"/>
    </row>
    <row r="236" spans="1:10" ht="19.5" customHeight="1">
      <c r="A236" s="307"/>
      <c r="B236" s="25" t="s">
        <v>5</v>
      </c>
      <c r="C236" s="23">
        <v>38991</v>
      </c>
      <c r="D236" s="433"/>
      <c r="E236" s="24">
        <v>2.4</v>
      </c>
      <c r="F236" s="24">
        <v>362.45</v>
      </c>
      <c r="G236" s="24"/>
      <c r="H236" s="24">
        <v>362.45</v>
      </c>
      <c r="I236" s="8"/>
      <c r="J236" s="436"/>
    </row>
    <row r="237" spans="1:10" ht="19.5" customHeight="1">
      <c r="A237" s="307"/>
      <c r="B237" s="25" t="s">
        <v>6</v>
      </c>
      <c r="C237" s="23">
        <v>39083</v>
      </c>
      <c r="D237" s="433"/>
      <c r="E237" s="24">
        <v>30</v>
      </c>
      <c r="F237" s="24">
        <v>1457.58</v>
      </c>
      <c r="G237" s="24"/>
      <c r="H237" s="24">
        <v>1457.58</v>
      </c>
      <c r="I237" s="8"/>
      <c r="J237" s="436"/>
    </row>
    <row r="238" spans="1:10" ht="19.5" customHeight="1">
      <c r="A238" s="308"/>
      <c r="B238" s="25" t="s">
        <v>7</v>
      </c>
      <c r="C238" s="23">
        <v>39083</v>
      </c>
      <c r="D238" s="434"/>
      <c r="E238" s="24">
        <v>2.6</v>
      </c>
      <c r="F238" s="24">
        <v>947.38</v>
      </c>
      <c r="G238" s="24"/>
      <c r="H238" s="24">
        <v>947.38</v>
      </c>
      <c r="I238" s="8"/>
      <c r="J238" s="436"/>
    </row>
    <row r="239" spans="1:10" ht="19.5" customHeight="1">
      <c r="A239" s="438" t="s">
        <v>142</v>
      </c>
      <c r="B239" s="97" t="s">
        <v>200</v>
      </c>
      <c r="C239" s="2"/>
      <c r="D239" s="422" t="s">
        <v>2</v>
      </c>
      <c r="E239" s="12"/>
      <c r="F239" s="13"/>
      <c r="G239" s="13"/>
      <c r="H239" s="13"/>
      <c r="I239" s="13"/>
      <c r="J239" s="437"/>
    </row>
    <row r="240" spans="1:10" ht="19.5" customHeight="1">
      <c r="A240" s="458"/>
      <c r="B240" s="98" t="s">
        <v>168</v>
      </c>
      <c r="C240" s="23">
        <v>39022</v>
      </c>
      <c r="D240" s="423"/>
      <c r="E240" s="21">
        <v>2</v>
      </c>
      <c r="F240" s="24">
        <v>97.86</v>
      </c>
      <c r="G240" s="24"/>
      <c r="H240" s="24">
        <v>97.86</v>
      </c>
      <c r="I240" s="8"/>
      <c r="J240" s="437"/>
    </row>
    <row r="241" spans="1:10" ht="19.5" customHeight="1">
      <c r="A241" s="421"/>
      <c r="B241" s="100" t="s">
        <v>167</v>
      </c>
      <c r="C241" s="37">
        <v>38930</v>
      </c>
      <c r="D241" s="424"/>
      <c r="E241" s="27">
        <v>5</v>
      </c>
      <c r="F241" s="28">
        <v>1123.03</v>
      </c>
      <c r="G241" s="28"/>
      <c r="H241" s="28">
        <v>1123.03</v>
      </c>
      <c r="I241" s="10"/>
      <c r="J241" s="437"/>
    </row>
    <row r="242" spans="1:10" ht="19.5" customHeight="1">
      <c r="A242" s="193" t="s">
        <v>143</v>
      </c>
      <c r="B242" s="29" t="s">
        <v>202</v>
      </c>
      <c r="C242" s="37">
        <v>39022</v>
      </c>
      <c r="D242" s="30" t="s">
        <v>2</v>
      </c>
      <c r="E242" s="28">
        <v>34</v>
      </c>
      <c r="F242" s="28">
        <v>859.15</v>
      </c>
      <c r="G242" s="28"/>
      <c r="H242" s="28">
        <v>859.15</v>
      </c>
      <c r="I242" s="10"/>
      <c r="J242" s="437"/>
    </row>
    <row r="243" spans="1:10" ht="19.5" customHeight="1">
      <c r="A243" s="193" t="s">
        <v>144</v>
      </c>
      <c r="B243" s="31" t="s">
        <v>201</v>
      </c>
      <c r="C243" s="127">
        <v>38777</v>
      </c>
      <c r="D243" s="30" t="s">
        <v>2</v>
      </c>
      <c r="E243" s="30">
        <v>3</v>
      </c>
      <c r="F243" s="30">
        <v>278.86</v>
      </c>
      <c r="G243" s="30"/>
      <c r="H243" s="30">
        <v>278.86</v>
      </c>
      <c r="I243" s="4"/>
      <c r="J243" s="437"/>
    </row>
    <row r="244" spans="1:10" ht="19.5" customHeight="1" thickBot="1">
      <c r="A244" s="193" t="s">
        <v>145</v>
      </c>
      <c r="B244" s="26" t="s">
        <v>203</v>
      </c>
      <c r="C244" s="129">
        <v>38991</v>
      </c>
      <c r="D244" s="101" t="s">
        <v>2</v>
      </c>
      <c r="E244" s="101">
        <v>7</v>
      </c>
      <c r="F244" s="311">
        <v>550</v>
      </c>
      <c r="G244" s="311"/>
      <c r="H244" s="311">
        <v>550</v>
      </c>
      <c r="I244" s="13"/>
      <c r="J244" s="437"/>
    </row>
    <row r="245" spans="1:28" ht="19.5" customHeight="1">
      <c r="A245" s="448" t="s">
        <v>173</v>
      </c>
      <c r="B245" s="449"/>
      <c r="C245" s="449"/>
      <c r="D245" s="449"/>
      <c r="E245" s="449"/>
      <c r="F245" s="449"/>
      <c r="G245" s="449"/>
      <c r="H245" s="449"/>
      <c r="I245" s="449"/>
      <c r="J245" s="450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ht="19.5" customHeight="1">
      <c r="A246" s="193" t="s">
        <v>146</v>
      </c>
      <c r="B246" s="31" t="s">
        <v>9</v>
      </c>
      <c r="C246" s="127">
        <v>38949</v>
      </c>
      <c r="D246" s="30" t="s">
        <v>8</v>
      </c>
      <c r="E246" s="30">
        <f>2+3+3+2</f>
        <v>10</v>
      </c>
      <c r="F246" s="30">
        <f>(2100+3200+3200+2100)/1000</f>
        <v>10.6</v>
      </c>
      <c r="G246" s="30"/>
      <c r="H246" s="261">
        <v>10600</v>
      </c>
      <c r="I246" s="255"/>
      <c r="J246" s="463" t="s">
        <v>174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19.5" customHeight="1">
      <c r="A247" s="193" t="s">
        <v>147</v>
      </c>
      <c r="B247" s="128" t="s">
        <v>10</v>
      </c>
      <c r="C247" s="127">
        <v>38949</v>
      </c>
      <c r="D247" s="30" t="s">
        <v>11</v>
      </c>
      <c r="E247" s="30">
        <f>16+16+13+10</f>
        <v>55</v>
      </c>
      <c r="F247" s="130">
        <f>(1600+1600+1300+1000)/1000</f>
        <v>5.5</v>
      </c>
      <c r="G247" s="30"/>
      <c r="H247" s="261">
        <v>5500</v>
      </c>
      <c r="I247" s="255"/>
      <c r="J247" s="464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ht="19.5" customHeight="1">
      <c r="A248" s="193" t="s">
        <v>148</v>
      </c>
      <c r="B248" s="26" t="s">
        <v>12</v>
      </c>
      <c r="C248" s="129">
        <v>38949</v>
      </c>
      <c r="D248" s="101" t="s">
        <v>11</v>
      </c>
      <c r="E248" s="101">
        <f>12+12+14+17+2</f>
        <v>57</v>
      </c>
      <c r="F248" s="130">
        <f>(120000+120000+140000+170000+13000)/1000</f>
        <v>563</v>
      </c>
      <c r="G248" s="101"/>
      <c r="H248" s="311">
        <v>563</v>
      </c>
      <c r="I248" s="104"/>
      <c r="J248" s="464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ht="19.5" customHeight="1">
      <c r="A249" s="254"/>
      <c r="B249" s="276"/>
      <c r="C249" s="309"/>
      <c r="D249" s="91"/>
      <c r="E249" s="91"/>
      <c r="F249" s="310"/>
      <c r="G249" s="91"/>
      <c r="H249" s="91"/>
      <c r="I249" s="91"/>
      <c r="J249" s="464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ht="19.5" customHeight="1">
      <c r="A250" s="420" t="s">
        <v>149</v>
      </c>
      <c r="B250" s="411" t="s">
        <v>13</v>
      </c>
      <c r="C250" s="126"/>
      <c r="D250" s="411"/>
      <c r="E250" s="411"/>
      <c r="F250" s="126"/>
      <c r="G250" s="126"/>
      <c r="H250" s="96"/>
      <c r="I250" s="126"/>
      <c r="J250" s="465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ht="19.5" customHeight="1">
      <c r="A251" s="410"/>
      <c r="B251" s="412"/>
      <c r="C251" s="111"/>
      <c r="D251" s="412"/>
      <c r="E251" s="412"/>
      <c r="F251" s="111"/>
      <c r="G251" s="111"/>
      <c r="H251" s="54"/>
      <c r="I251" s="111"/>
      <c r="J251" s="465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19.5" customHeight="1">
      <c r="A252" s="225"/>
      <c r="B252" s="105" t="s">
        <v>25</v>
      </c>
      <c r="C252" s="23">
        <v>38949</v>
      </c>
      <c r="D252" s="21" t="s">
        <v>2</v>
      </c>
      <c r="E252" s="35">
        <f>304+392+392+393</f>
        <v>1481</v>
      </c>
      <c r="F252" s="69">
        <f>3.04+3.092+3.092+3.1</f>
        <v>12.324</v>
      </c>
      <c r="G252" s="35"/>
      <c r="H252" s="69">
        <v>12.3</v>
      </c>
      <c r="I252" s="35"/>
      <c r="J252" s="465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41.25" customHeight="1">
      <c r="A253" s="225"/>
      <c r="B253" s="105" t="s">
        <v>26</v>
      </c>
      <c r="C253" s="23">
        <v>38949</v>
      </c>
      <c r="D253" s="21" t="s">
        <v>2</v>
      </c>
      <c r="E253" s="35">
        <v>261</v>
      </c>
      <c r="F253" s="69">
        <f>2.8</f>
        <v>2.8</v>
      </c>
      <c r="G253" s="35"/>
      <c r="H253" s="69">
        <v>2.8</v>
      </c>
      <c r="I253" s="35"/>
      <c r="J253" s="465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19.5" customHeight="1">
      <c r="A254" s="226"/>
      <c r="B254" s="94" t="s">
        <v>27</v>
      </c>
      <c r="C254" s="37">
        <v>38949</v>
      </c>
      <c r="D254" s="27" t="s">
        <v>2</v>
      </c>
      <c r="E254" s="36">
        <v>65</v>
      </c>
      <c r="F254" s="92">
        <v>5</v>
      </c>
      <c r="G254" s="36"/>
      <c r="H254" s="92">
        <v>5</v>
      </c>
      <c r="I254" s="36"/>
      <c r="J254" s="465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19.5" customHeight="1">
      <c r="A255" s="193" t="s">
        <v>150</v>
      </c>
      <c r="B255" s="29" t="s">
        <v>14</v>
      </c>
      <c r="C255" s="37">
        <v>38949</v>
      </c>
      <c r="D255" s="28" t="s">
        <v>8</v>
      </c>
      <c r="E255" s="38">
        <v>80</v>
      </c>
      <c r="F255" s="134">
        <v>0.2</v>
      </c>
      <c r="G255" s="38"/>
      <c r="H255" s="134">
        <v>0.2</v>
      </c>
      <c r="I255" s="36"/>
      <c r="J255" s="465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19.5" customHeight="1">
      <c r="A256" s="193" t="s">
        <v>151</v>
      </c>
      <c r="B256" s="31" t="s">
        <v>51</v>
      </c>
      <c r="C256" s="127">
        <v>38949</v>
      </c>
      <c r="D256" s="30" t="s">
        <v>1</v>
      </c>
      <c r="E256" s="39">
        <f>4011*4</f>
        <v>16044</v>
      </c>
      <c r="F256" s="131">
        <f>0.5*4</f>
        <v>2</v>
      </c>
      <c r="G256" s="39"/>
      <c r="H256" s="131">
        <v>2</v>
      </c>
      <c r="I256" s="332"/>
      <c r="J256" s="465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ht="45.75" customHeight="1">
      <c r="A257" s="193" t="s">
        <v>152</v>
      </c>
      <c r="B257" s="123" t="s">
        <v>15</v>
      </c>
      <c r="C257" s="95">
        <v>38949</v>
      </c>
      <c r="D257" s="85" t="s">
        <v>28</v>
      </c>
      <c r="E257" s="132">
        <v>3</v>
      </c>
      <c r="F257" s="133">
        <f>1+0.5</f>
        <v>1.5</v>
      </c>
      <c r="G257" s="132"/>
      <c r="H257" s="133">
        <v>1.5</v>
      </c>
      <c r="I257" s="333"/>
      <c r="J257" s="465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ht="19.5" customHeight="1" thickBot="1">
      <c r="A258" s="230" t="s">
        <v>175</v>
      </c>
      <c r="B258" s="150" t="s">
        <v>16</v>
      </c>
      <c r="C258" s="151">
        <v>38949</v>
      </c>
      <c r="D258" s="152" t="s">
        <v>17</v>
      </c>
      <c r="E258" s="152">
        <f>6+10+17</f>
        <v>33</v>
      </c>
      <c r="F258" s="153">
        <f>4.545+7.575+12.875</f>
        <v>24.995</v>
      </c>
      <c r="G258" s="152"/>
      <c r="H258" s="334">
        <v>25</v>
      </c>
      <c r="I258" s="331"/>
      <c r="J258" s="466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10" ht="19.5" customHeight="1">
      <c r="A259" s="417" t="s">
        <v>180</v>
      </c>
      <c r="B259" s="418"/>
      <c r="C259" s="418"/>
      <c r="D259" s="418"/>
      <c r="E259" s="418"/>
      <c r="F259" s="418"/>
      <c r="G259" s="418"/>
      <c r="H259" s="418"/>
      <c r="I259" s="418"/>
      <c r="J259" s="419"/>
    </row>
    <row r="260" spans="1:10" ht="45" customHeight="1">
      <c r="A260" s="193" t="s">
        <v>181</v>
      </c>
      <c r="B260" s="138" t="s">
        <v>241</v>
      </c>
      <c r="C260" s="127">
        <v>38869</v>
      </c>
      <c r="D260" s="30"/>
      <c r="E260" s="261">
        <v>457.654</v>
      </c>
      <c r="F260" s="30"/>
      <c r="G260" s="30"/>
      <c r="H260" s="261">
        <v>457.654</v>
      </c>
      <c r="I260" s="30"/>
      <c r="J260" s="435" t="s">
        <v>85</v>
      </c>
    </row>
    <row r="261" spans="1:10" ht="51" customHeight="1">
      <c r="A261" s="193" t="s">
        <v>182</v>
      </c>
      <c r="B261" s="138" t="s">
        <v>242</v>
      </c>
      <c r="C261" s="137">
        <v>38930</v>
      </c>
      <c r="D261" s="30"/>
      <c r="E261" s="326">
        <v>618.117</v>
      </c>
      <c r="F261" s="135"/>
      <c r="G261" s="135"/>
      <c r="H261" s="327">
        <v>618.117</v>
      </c>
      <c r="I261" s="30"/>
      <c r="J261" s="436"/>
    </row>
    <row r="262" spans="1:10" ht="43.5" customHeight="1" thickBot="1">
      <c r="A262" s="230" t="s">
        <v>183</v>
      </c>
      <c r="B262" s="329" t="s">
        <v>243</v>
      </c>
      <c r="C262" s="154">
        <v>38961</v>
      </c>
      <c r="D262" s="154"/>
      <c r="E262" s="330">
        <v>4199.804</v>
      </c>
      <c r="F262" s="155"/>
      <c r="G262" s="155"/>
      <c r="H262" s="265">
        <v>4199.804</v>
      </c>
      <c r="I262" s="155"/>
      <c r="J262" s="456"/>
    </row>
    <row r="276" spans="5:6" ht="19.5" customHeight="1">
      <c r="E276" s="40"/>
      <c r="F276" s="40"/>
    </row>
  </sheetData>
  <mergeCells count="94">
    <mergeCell ref="H1:J1"/>
    <mergeCell ref="D213:D217"/>
    <mergeCell ref="D225:F225"/>
    <mergeCell ref="D101:D103"/>
    <mergeCell ref="A111:J111"/>
    <mergeCell ref="D113:D119"/>
    <mergeCell ref="D121:D126"/>
    <mergeCell ref="G92:G94"/>
    <mergeCell ref="J95:J98"/>
    <mergeCell ref="A100:J100"/>
    <mergeCell ref="D39:D45"/>
    <mergeCell ref="D47:D51"/>
    <mergeCell ref="C92:C94"/>
    <mergeCell ref="F92:F94"/>
    <mergeCell ref="D88:D89"/>
    <mergeCell ref="A90:J90"/>
    <mergeCell ref="J92:J94"/>
    <mergeCell ref="A5:J5"/>
    <mergeCell ref="A6:J6"/>
    <mergeCell ref="A7:J7"/>
    <mergeCell ref="A8:J8"/>
    <mergeCell ref="K10:K11"/>
    <mergeCell ref="A12:J12"/>
    <mergeCell ref="A13:J13"/>
    <mergeCell ref="D14:D22"/>
    <mergeCell ref="A9:A10"/>
    <mergeCell ref="B9:B10"/>
    <mergeCell ref="C9:C10"/>
    <mergeCell ref="G9:I9"/>
    <mergeCell ref="J9:J10"/>
    <mergeCell ref="D9:F9"/>
    <mergeCell ref="A136:J136"/>
    <mergeCell ref="C138:C144"/>
    <mergeCell ref="D138:D144"/>
    <mergeCell ref="D127:D133"/>
    <mergeCell ref="A155:J155"/>
    <mergeCell ref="A156:J156"/>
    <mergeCell ref="D157:D160"/>
    <mergeCell ref="D161:D163"/>
    <mergeCell ref="D165:D168"/>
    <mergeCell ref="D169:D172"/>
    <mergeCell ref="D173:D176"/>
    <mergeCell ref="D177:D180"/>
    <mergeCell ref="D181:D184"/>
    <mergeCell ref="D185:D188"/>
    <mergeCell ref="A190:J190"/>
    <mergeCell ref="A198:J198"/>
    <mergeCell ref="A204:J204"/>
    <mergeCell ref="A205:A206"/>
    <mergeCell ref="B205:B206"/>
    <mergeCell ref="D205:D206"/>
    <mergeCell ref="E205:E206"/>
    <mergeCell ref="H205:H206"/>
    <mergeCell ref="J205:J223"/>
    <mergeCell ref="C213:C217"/>
    <mergeCell ref="A207:A208"/>
    <mergeCell ref="B207:B208"/>
    <mergeCell ref="J229:J232"/>
    <mergeCell ref="H207:H208"/>
    <mergeCell ref="D224:F224"/>
    <mergeCell ref="J224:J226"/>
    <mergeCell ref="D226:F226"/>
    <mergeCell ref="A259:J259"/>
    <mergeCell ref="J260:J262"/>
    <mergeCell ref="A245:J245"/>
    <mergeCell ref="A250:A251"/>
    <mergeCell ref="B250:B251"/>
    <mergeCell ref="D250:D251"/>
    <mergeCell ref="E250:E251"/>
    <mergeCell ref="J246:J258"/>
    <mergeCell ref="F3:J3"/>
    <mergeCell ref="F2:J2"/>
    <mergeCell ref="F4:J4"/>
    <mergeCell ref="D81:D85"/>
    <mergeCell ref="D53:D58"/>
    <mergeCell ref="D59:D65"/>
    <mergeCell ref="D66:D72"/>
    <mergeCell ref="D74:D79"/>
    <mergeCell ref="D23:D29"/>
    <mergeCell ref="D30:D36"/>
    <mergeCell ref="D234:D238"/>
    <mergeCell ref="J234:J244"/>
    <mergeCell ref="A239:A241"/>
    <mergeCell ref="D239:D241"/>
    <mergeCell ref="C147:C154"/>
    <mergeCell ref="D147:D154"/>
    <mergeCell ref="D199:D201"/>
    <mergeCell ref="A233:J233"/>
    <mergeCell ref="D207:D208"/>
    <mergeCell ref="E207:E208"/>
    <mergeCell ref="J227:J228"/>
    <mergeCell ref="A229:A232"/>
    <mergeCell ref="B229:B230"/>
    <mergeCell ref="C229:C2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rowBreaks count="6" manualBreakCount="6">
    <brk id="37" max="9" man="1"/>
    <brk id="79" max="9" man="1"/>
    <brk id="119" max="9" man="1"/>
    <brk id="163" max="9" man="1"/>
    <brk id="202" max="9" man="1"/>
    <brk id="2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masha</cp:lastModifiedBy>
  <cp:lastPrinted>2006-05-10T05:50:36Z</cp:lastPrinted>
  <dcterms:created xsi:type="dcterms:W3CDTF">1996-10-08T23:32:33Z</dcterms:created>
  <dcterms:modified xsi:type="dcterms:W3CDTF">2006-05-26T10:03:09Z</dcterms:modified>
  <cp:category/>
  <cp:version/>
  <cp:contentType/>
  <cp:contentStatus/>
</cp:coreProperties>
</file>